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x747\Downloads\"/>
    </mc:Choice>
  </mc:AlternateContent>
  <xr:revisionPtr revIDLastSave="0" documentId="13_ncr:1_{AA279B5E-5D97-4CD8-90A5-3A602414FC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side" sheetId="1" r:id="rId1"/>
    <sheet name="Kontaktpersoner" sheetId="2" r:id="rId2"/>
    <sheet name="IT-kontakter" sheetId="3" r:id="rId3"/>
    <sheet name="Adresseliste" sheetId="4" r:id="rId4"/>
    <sheet name="Tilslutning" sheetId="5" r:id="rId5"/>
    <sheet name="Parter" sheetId="6" state="hidden" r:id="rId6"/>
    <sheet name="Kontakter" sheetId="7" state="hidden" r:id="rId7"/>
    <sheet name="Innbyggere" sheetId="8" state="hidden" r:id="rId8"/>
    <sheet name="Lister" sheetId="9" state="hidden" r:id="rId9"/>
    <sheet name="Veiledning" sheetId="10" state="hidden" r:id="rId10"/>
  </sheets>
  <definedNames>
    <definedName name="lstJaNei">Lister!$E$6:$E$7</definedName>
    <definedName name="lstPart">OFFSET(Lister!$H$7,0,0,MAX(1,COUNTA(Parter[Samarbeidspart])),1)</definedName>
    <definedName name="lstRolle">Lister!$C$6:$C$7</definedName>
    <definedName name="lstStatus">Lister!$F$6:$F$7</definedName>
    <definedName name="lstSvar">Lister!$D$6:$D$8</definedName>
    <definedName name="lstType">Lister!$B$6:$B$8</definedName>
    <definedName name="lstTypeAlle">Lister!$G$6:$G$9</definedName>
    <definedName name="_xlnm.Print_Area" localSheetId="3">Adresseliste!$B$2:$I$129</definedName>
    <definedName name="_xlnm.Print_Area" localSheetId="0">Forside!$A$1:$O$46</definedName>
    <definedName name="_xlnm.Print_Area" localSheetId="2">'IT-kontakter'!$B$2:$H$129</definedName>
    <definedName name="_xlnm.Print_Area" localSheetId="1">Kontaktpersoner!$B$2:$K$129</definedName>
    <definedName name="_xlnm.Print_Area" localSheetId="4">Tilslutning!$B$2:$O$52</definedName>
    <definedName name="_xlnm.Print_Titles" localSheetId="3">Adresseliste!$9:$9</definedName>
    <definedName name="_xlnm.Print_Titles" localSheetId="2">'IT-kontakter'!$9:$9</definedName>
    <definedName name="_xlnm.Print_Titles" localSheetId="1">Kontaktpersoner!$9:$9</definedName>
    <definedName name="_xlnm.Print_Titles" localSheetId="4">Tilslutning!$17:$17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7" l="1"/>
  <c r="M66" i="7"/>
  <c r="N66" i="7"/>
  <c r="O66" i="7"/>
  <c r="H7" i="9" a="1"/>
  <c r="H7" i="9" s="1"/>
  <c r="O65" i="7"/>
  <c r="N65" i="7"/>
  <c r="M65" i="7"/>
  <c r="L65" i="7"/>
  <c r="O64" i="7"/>
  <c r="N64" i="7"/>
  <c r="M64" i="7"/>
  <c r="L64" i="7"/>
  <c r="O63" i="7"/>
  <c r="N63" i="7"/>
  <c r="M63" i="7"/>
  <c r="L63" i="7"/>
  <c r="O62" i="7"/>
  <c r="N62" i="7"/>
  <c r="M62" i="7"/>
  <c r="L62" i="7"/>
  <c r="O61" i="7"/>
  <c r="N61" i="7"/>
  <c r="M61" i="7"/>
  <c r="L61" i="7"/>
  <c r="O60" i="7"/>
  <c r="N60" i="7"/>
  <c r="M60" i="7"/>
  <c r="L60" i="7"/>
  <c r="O59" i="7"/>
  <c r="N59" i="7"/>
  <c r="M59" i="7"/>
  <c r="L59" i="7"/>
  <c r="O58" i="7"/>
  <c r="N58" i="7"/>
  <c r="M58" i="7"/>
  <c r="L58" i="7"/>
  <c r="O57" i="7"/>
  <c r="N57" i="7"/>
  <c r="M57" i="7"/>
  <c r="L57" i="7"/>
  <c r="O56" i="7"/>
  <c r="N56" i="7"/>
  <c r="M56" i="7"/>
  <c r="L56" i="7"/>
  <c r="O55" i="7"/>
  <c r="N55" i="7"/>
  <c r="M55" i="7"/>
  <c r="L55" i="7"/>
  <c r="O54" i="7"/>
  <c r="N54" i="7"/>
  <c r="M54" i="7"/>
  <c r="L54" i="7"/>
  <c r="O53" i="7"/>
  <c r="N53" i="7"/>
  <c r="M53" i="7"/>
  <c r="L53" i="7"/>
  <c r="O52" i="7"/>
  <c r="N52" i="7"/>
  <c r="M52" i="7"/>
  <c r="L52" i="7"/>
  <c r="O51" i="7"/>
  <c r="N51" i="7"/>
  <c r="M51" i="7"/>
  <c r="L51" i="7"/>
  <c r="O50" i="7"/>
  <c r="N50" i="7"/>
  <c r="M50" i="7"/>
  <c r="L50" i="7"/>
  <c r="O49" i="7"/>
  <c r="N49" i="7"/>
  <c r="M49" i="7"/>
  <c r="L49" i="7"/>
  <c r="O48" i="7"/>
  <c r="N48" i="7"/>
  <c r="M48" i="7"/>
  <c r="L48" i="7"/>
  <c r="O47" i="7"/>
  <c r="N47" i="7"/>
  <c r="M47" i="7"/>
  <c r="L47" i="7"/>
  <c r="O46" i="7"/>
  <c r="N46" i="7"/>
  <c r="M46" i="7"/>
  <c r="L46" i="7"/>
  <c r="O45" i="7"/>
  <c r="N45" i="7"/>
  <c r="M45" i="7"/>
  <c r="L45" i="7"/>
  <c r="O44" i="7"/>
  <c r="N44" i="7"/>
  <c r="M44" i="7"/>
  <c r="L44" i="7"/>
  <c r="O43" i="7"/>
  <c r="N43" i="7"/>
  <c r="M43" i="7"/>
  <c r="L43" i="7"/>
  <c r="O42" i="7"/>
  <c r="N42" i="7"/>
  <c r="M42" i="7"/>
  <c r="L42" i="7"/>
  <c r="O41" i="7"/>
  <c r="N41" i="7"/>
  <c r="M41" i="7"/>
  <c r="L41" i="7"/>
  <c r="O40" i="7"/>
  <c r="N40" i="7"/>
  <c r="M40" i="7"/>
  <c r="L40" i="7"/>
  <c r="O39" i="7"/>
  <c r="N39" i="7"/>
  <c r="M39" i="7"/>
  <c r="L39" i="7"/>
  <c r="O38" i="7"/>
  <c r="N38" i="7"/>
  <c r="M38" i="7"/>
  <c r="L38" i="7"/>
  <c r="O37" i="7"/>
  <c r="N37" i="7"/>
  <c r="M37" i="7"/>
  <c r="L37" i="7"/>
  <c r="O36" i="7"/>
  <c r="N36" i="7"/>
  <c r="M36" i="7"/>
  <c r="L36" i="7"/>
  <c r="O35" i="7"/>
  <c r="N35" i="7"/>
  <c r="M35" i="7"/>
  <c r="L35" i="7"/>
  <c r="O34" i="7"/>
  <c r="N34" i="7"/>
  <c r="M34" i="7"/>
  <c r="L34" i="7"/>
  <c r="O33" i="7"/>
  <c r="N33" i="7"/>
  <c r="M33" i="7"/>
  <c r="L33" i="7"/>
  <c r="O32" i="7"/>
  <c r="N32" i="7"/>
  <c r="M32" i="7"/>
  <c r="L32" i="7"/>
  <c r="O31" i="7"/>
  <c r="N31" i="7"/>
  <c r="M31" i="7"/>
  <c r="L31" i="7"/>
  <c r="O30" i="7"/>
  <c r="N30" i="7"/>
  <c r="M30" i="7"/>
  <c r="L30" i="7"/>
  <c r="O29" i="7"/>
  <c r="N29" i="7"/>
  <c r="M29" i="7"/>
  <c r="L29" i="7"/>
  <c r="O28" i="7"/>
  <c r="N28" i="7"/>
  <c r="M28" i="7"/>
  <c r="L28" i="7"/>
  <c r="O27" i="7"/>
  <c r="N27" i="7"/>
  <c r="M27" i="7"/>
  <c r="L27" i="7"/>
  <c r="O26" i="7"/>
  <c r="N26" i="7"/>
  <c r="M26" i="7"/>
  <c r="L26" i="7"/>
  <c r="O25" i="7"/>
  <c r="N25" i="7"/>
  <c r="M25" i="7"/>
  <c r="L25" i="7"/>
  <c r="O24" i="7"/>
  <c r="N24" i="7"/>
  <c r="M24" i="7"/>
  <c r="L24" i="7"/>
  <c r="O23" i="7"/>
  <c r="N23" i="7"/>
  <c r="M23" i="7"/>
  <c r="L23" i="7"/>
  <c r="O22" i="7"/>
  <c r="N22" i="7"/>
  <c r="M22" i="7"/>
  <c r="L22" i="7"/>
  <c r="O21" i="7"/>
  <c r="N21" i="7"/>
  <c r="M21" i="7"/>
  <c r="L21" i="7"/>
  <c r="O20" i="7"/>
  <c r="N20" i="7"/>
  <c r="M20" i="7"/>
  <c r="L20" i="7"/>
  <c r="O19" i="7"/>
  <c r="N19" i="7"/>
  <c r="M19" i="7"/>
  <c r="L19" i="7"/>
  <c r="O18" i="7"/>
  <c r="N18" i="7"/>
  <c r="M18" i="7"/>
  <c r="L18" i="7"/>
  <c r="O17" i="7"/>
  <c r="N17" i="7"/>
  <c r="M17" i="7"/>
  <c r="L17" i="7"/>
  <c r="O16" i="7"/>
  <c r="N16" i="7"/>
  <c r="M16" i="7"/>
  <c r="L16" i="7"/>
  <c r="O15" i="7"/>
  <c r="N15" i="7"/>
  <c r="M15" i="7"/>
  <c r="L15" i="7"/>
  <c r="O14" i="7"/>
  <c r="N14" i="7"/>
  <c r="M14" i="7"/>
  <c r="L14" i="7"/>
  <c r="O13" i="7"/>
  <c r="N13" i="7"/>
  <c r="M13" i="7"/>
  <c r="L13" i="7"/>
  <c r="O12" i="7"/>
  <c r="N12" i="7"/>
  <c r="M12" i="7"/>
  <c r="L12" i="7"/>
  <c r="O11" i="7"/>
  <c r="N11" i="7"/>
  <c r="M11" i="7"/>
  <c r="L11" i="7"/>
  <c r="O10" i="7"/>
  <c r="N10" i="7"/>
  <c r="M10" i="7"/>
  <c r="L10" i="7"/>
  <c r="O9" i="7"/>
  <c r="N9" i="7"/>
  <c r="M9" i="7"/>
  <c r="L9" i="7"/>
  <c r="O8" i="7"/>
  <c r="N8" i="7"/>
  <c r="M8" i="7"/>
  <c r="L8" i="7"/>
  <c r="O7" i="7"/>
  <c r="N7" i="7"/>
  <c r="M7" i="7"/>
  <c r="L7" i="7"/>
  <c r="O6" i="7"/>
  <c r="N6" i="7"/>
  <c r="M6" i="7"/>
  <c r="L6" i="7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26" i="1" s="1" a="1"/>
  <c r="L26" i="1" s="1"/>
  <c r="L7" i="6"/>
  <c r="I26" i="1" s="1" a="1"/>
  <c r="I26" i="1" s="1"/>
  <c r="L6" i="6"/>
  <c r="M47" i="5"/>
  <c r="K47" i="5"/>
  <c r="G47" i="5"/>
  <c r="C47" i="5"/>
  <c r="M46" i="5"/>
  <c r="K46" i="5"/>
  <c r="G46" i="5"/>
  <c r="C46" i="5"/>
  <c r="M45" i="5"/>
  <c r="K45" i="5"/>
  <c r="G45" i="5"/>
  <c r="C45" i="5"/>
  <c r="M44" i="5"/>
  <c r="K44" i="5"/>
  <c r="G44" i="5"/>
  <c r="C44" i="5"/>
  <c r="M43" i="5"/>
  <c r="K43" i="5"/>
  <c r="G43" i="5"/>
  <c r="C43" i="5"/>
  <c r="M42" i="5"/>
  <c r="K42" i="5"/>
  <c r="G42" i="5"/>
  <c r="C42" i="5"/>
  <c r="M41" i="5"/>
  <c r="K41" i="5"/>
  <c r="G41" i="5"/>
  <c r="C41" i="5"/>
  <c r="M40" i="5"/>
  <c r="K40" i="5"/>
  <c r="G40" i="5"/>
  <c r="C40" i="5"/>
  <c r="M39" i="5"/>
  <c r="K39" i="5"/>
  <c r="G39" i="5"/>
  <c r="C39" i="5"/>
  <c r="M38" i="5"/>
  <c r="K38" i="5"/>
  <c r="G38" i="5"/>
  <c r="C38" i="5"/>
  <c r="M37" i="5"/>
  <c r="K37" i="5"/>
  <c r="G37" i="5"/>
  <c r="C37" i="5"/>
  <c r="M36" i="5"/>
  <c r="K36" i="5"/>
  <c r="G36" i="5"/>
  <c r="C36" i="5"/>
  <c r="M35" i="5"/>
  <c r="K35" i="5"/>
  <c r="G35" i="5"/>
  <c r="C35" i="5"/>
  <c r="M34" i="5"/>
  <c r="K34" i="5"/>
  <c r="G34" i="5"/>
  <c r="C34" i="5"/>
  <c r="M33" i="5"/>
  <c r="K33" i="5"/>
  <c r="G33" i="5"/>
  <c r="C33" i="5"/>
  <c r="M32" i="5"/>
  <c r="K32" i="5"/>
  <c r="G32" i="5"/>
  <c r="C32" i="5"/>
  <c r="M31" i="5"/>
  <c r="K31" i="5"/>
  <c r="G31" i="5"/>
  <c r="C31" i="5"/>
  <c r="M30" i="5"/>
  <c r="K30" i="5"/>
  <c r="G30" i="5"/>
  <c r="C30" i="5"/>
  <c r="M29" i="5"/>
  <c r="K29" i="5"/>
  <c r="G29" i="5"/>
  <c r="C29" i="5"/>
  <c r="M28" i="5"/>
  <c r="K28" i="5"/>
  <c r="G28" i="5"/>
  <c r="C28" i="5"/>
  <c r="M27" i="5"/>
  <c r="K27" i="5"/>
  <c r="G27" i="5"/>
  <c r="C27" i="5"/>
  <c r="M26" i="5"/>
  <c r="K26" i="5"/>
  <c r="G26" i="5"/>
  <c r="C26" i="5"/>
  <c r="M25" i="5"/>
  <c r="K25" i="5"/>
  <c r="G25" i="5"/>
  <c r="C25" i="5"/>
  <c r="M24" i="5"/>
  <c r="K24" i="5"/>
  <c r="G24" i="5"/>
  <c r="C24" i="5"/>
  <c r="M23" i="5"/>
  <c r="K23" i="5"/>
  <c r="G23" i="5"/>
  <c r="C23" i="5"/>
  <c r="M22" i="5"/>
  <c r="K22" i="5"/>
  <c r="G22" i="5"/>
  <c r="C22" i="5"/>
  <c r="M21" i="5"/>
  <c r="K21" i="5"/>
  <c r="G21" i="5"/>
  <c r="C21" i="5"/>
  <c r="M20" i="5"/>
  <c r="K20" i="5"/>
  <c r="G20" i="5"/>
  <c r="C20" i="5"/>
  <c r="M19" i="5"/>
  <c r="K19" i="5"/>
  <c r="G19" i="5"/>
  <c r="C19" i="5"/>
  <c r="M18" i="5"/>
  <c r="K18" i="5"/>
  <c r="G18" i="5"/>
  <c r="C18" i="5"/>
  <c r="N7" i="5"/>
  <c r="G7" i="5"/>
  <c r="N6" i="5"/>
  <c r="N5" i="5"/>
  <c r="I5" i="5"/>
  <c r="H5" i="5"/>
  <c r="G5" i="5"/>
  <c r="F5" i="5"/>
  <c r="C6" i="4" a="1"/>
  <c r="C6" i="4" s="1"/>
  <c r="E5" i="4"/>
  <c r="K26" i="1" a="1"/>
  <c r="K26" i="1" s="1"/>
  <c r="G16" i="1" a="1"/>
  <c r="G16" i="1" s="1"/>
  <c r="E16" i="1" a="1"/>
  <c r="E16" i="1" s="1"/>
  <c r="D16" i="1" a="1"/>
  <c r="D16" i="1" s="1"/>
  <c r="D12" i="1"/>
  <c r="D10" i="1"/>
  <c r="G7" i="1"/>
  <c r="F7" i="1"/>
  <c r="E7" i="1"/>
  <c r="D7" i="1"/>
  <c r="L3" i="1"/>
  <c r="E36" i="5" l="1"/>
  <c r="E5" i="2"/>
  <c r="D45" i="5"/>
  <c r="B10" i="4" a="1"/>
  <c r="B10" i="4" s="1"/>
  <c r="B10" i="2" a="1"/>
  <c r="B10" i="2" s="1"/>
  <c r="E45" i="5"/>
  <c r="C6" i="3" a="1"/>
  <c r="C6" i="3" s="1"/>
  <c r="E30" i="5"/>
  <c r="E24" i="5"/>
  <c r="E42" i="5"/>
  <c r="E21" i="5"/>
  <c r="E18" i="5"/>
  <c r="E39" i="5"/>
  <c r="E33" i="5"/>
  <c r="K5" i="5"/>
  <c r="E27" i="5"/>
  <c r="N26" i="1" a="1"/>
  <c r="N26" i="1" s="1"/>
  <c r="D34" i="5"/>
  <c r="E22" i="5"/>
  <c r="F10" i="1"/>
  <c r="D25" i="5"/>
  <c r="D31" i="5"/>
  <c r="D46" i="5"/>
  <c r="E25" i="5"/>
  <c r="E34" i="5"/>
  <c r="E46" i="5"/>
  <c r="D26" i="5"/>
  <c r="D41" i="5"/>
  <c r="E23" i="5"/>
  <c r="E35" i="5"/>
  <c r="E44" i="5"/>
  <c r="D28" i="5"/>
  <c r="J5" i="5"/>
  <c r="E31" i="5"/>
  <c r="E43" i="5"/>
  <c r="D32" i="5"/>
  <c r="D38" i="5"/>
  <c r="F26" i="1" a="1"/>
  <c r="F26" i="1" s="1"/>
  <c r="E26" i="5"/>
  <c r="E38" i="5"/>
  <c r="E41" i="5"/>
  <c r="E47" i="5"/>
  <c r="D22" i="5"/>
  <c r="D37" i="5"/>
  <c r="E28" i="5"/>
  <c r="E40" i="5"/>
  <c r="C6" i="2" a="1"/>
  <c r="C6" i="2" s="1"/>
  <c r="D20" i="5"/>
  <c r="D47" i="5"/>
  <c r="B10" i="3" a="1"/>
  <c r="B10" i="3" s="1"/>
  <c r="D19" i="5"/>
  <c r="D40" i="5"/>
  <c r="E19" i="5"/>
  <c r="E37" i="5"/>
  <c r="D26" i="1" a="1"/>
  <c r="D26" i="1" s="1"/>
  <c r="D29" i="5"/>
  <c r="D44" i="5"/>
  <c r="E20" i="5"/>
  <c r="E32" i="5"/>
  <c r="G26" i="1" a="1"/>
  <c r="G26" i="1" s="1"/>
  <c r="E5" i="3"/>
  <c r="D23" i="5"/>
  <c r="D35" i="5"/>
  <c r="E29" i="5"/>
  <c r="D43" i="5"/>
  <c r="D18" i="5"/>
  <c r="D21" i="5"/>
  <c r="D24" i="5"/>
  <c r="D27" i="5"/>
  <c r="D30" i="5"/>
  <c r="D33" i="5"/>
  <c r="D36" i="5"/>
  <c r="D39" i="5"/>
  <c r="D42" i="5"/>
  <c r="C11" i="5" l="1" a="1"/>
  <c r="C11" i="5" s="1"/>
  <c r="C10" i="5" a="1"/>
  <c r="C10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<sst xmlns="http://schemas.openxmlformats.org/spreadsheetml/2006/main" count="889" uniqueCount="505">
  <si>
    <t>Innkjøpssamarbeidet</t>
  </si>
  <si>
    <t>Bergen kommune  |  Innkjøp konsern  |  Samarbeidsparter og kontaktpersoner</t>
  </si>
  <si>
    <t>OVERSIKTER</t>
  </si>
  <si>
    <t>NØKKELTALL</t>
  </si>
  <si>
    <t>SAMARBEIDSKOMMUNENE</t>
  </si>
  <si>
    <t xml:space="preserve">  Kontaktpersoner</t>
  </si>
  <si>
    <t xml:space="preserve">  Gjeldende kontakt per part</t>
  </si>
  <si>
    <t>Samarbeidsparter</t>
  </si>
  <si>
    <t>Kommuner</t>
  </si>
  <si>
    <t>Alders- og sykehjem</t>
  </si>
  <si>
    <t>Statlige / annet</t>
  </si>
  <si>
    <t xml:space="preserve">  IT-kontakter</t>
  </si>
  <si>
    <t xml:space="preserve">  IT-ansvarlige</t>
  </si>
  <si>
    <t xml:space="preserve">  Adresseliste</t>
  </si>
  <si>
    <t>Innbyggere i samarbeidskommunene</t>
  </si>
  <si>
    <t>Innbyggere inkl. Bergen</t>
  </si>
  <si>
    <t xml:space="preserve">  Adresser og postmottak</t>
  </si>
  <si>
    <t xml:space="preserve">  Tilslutning</t>
  </si>
  <si>
    <t xml:space="preserve">  Svar på tilslutning per anskaffelse</t>
  </si>
  <si>
    <t>SISTE ENDRINGER</t>
  </si>
  <si>
    <t>Dato</t>
  </si>
  <si>
    <t>Samarbeidspart</t>
  </si>
  <si>
    <t>Ny kontakt</t>
  </si>
  <si>
    <t>LENKER</t>
  </si>
  <si>
    <t xml:space="preserve">  Fullmaktsskjema  ↗</t>
  </si>
  <si>
    <t xml:space="preserve">  Intranett</t>
  </si>
  <si>
    <t xml:space="preserve">  BK-sam nettside  ↗</t>
  </si>
  <si>
    <t xml:space="preserve">  bergen.kommune.no</t>
  </si>
  <si>
    <t>MERKNADER PÅ GJELDENDE KONTAKTER</t>
  </si>
  <si>
    <t>INNBYGGERE PER KOMMUNE</t>
  </si>
  <si>
    <t>Kontakt</t>
  </si>
  <si>
    <t>Merknad</t>
  </si>
  <si>
    <t>Kommune</t>
  </si>
  <si>
    <t>Innbyggere</t>
  </si>
  <si>
    <t>Merknader om permisjon, vikariat o.l. vises her så lenge kontakten er gjeldende.</t>
  </si>
  <si>
    <t>Kontaktpersoner</t>
  </si>
  <si>
    <t>‹ Forside</t>
  </si>
  <si>
    <t>Gjeldende kontaktperson for innkjøp hos hver samarbeidspart. Oppdateres automatisk.</t>
  </si>
  <si>
    <t>Vis type</t>
  </si>
  <si>
    <t>Alle</t>
  </si>
  <si>
    <t>E-postliste</t>
  </si>
  <si>
    <t>Merk cellen C6, kopier (Ctrl+C) og lim inn i Til/Kopi/Blindkopi i Outlook.</t>
  </si>
  <si>
    <t>Type</t>
  </si>
  <si>
    <t>Kontaktperson</t>
  </si>
  <si>
    <t>Mobil</t>
  </si>
  <si>
    <t>Telefon</t>
  </si>
  <si>
    <t>E-post</t>
  </si>
  <si>
    <t>Postmottak</t>
  </si>
  <si>
    <t>Ressursnr</t>
  </si>
  <si>
    <t>Orgnr</t>
  </si>
  <si>
    <t>IT-kontakter</t>
  </si>
  <si>
    <t>Gjeldende IT-kontakt hos samarbeidspartene. Oppdateres automatisk.</t>
  </si>
  <si>
    <t>Adresseliste</t>
  </si>
  <si>
    <t>Post- og besøksadresser for aktive samarbeidsparter. Oppdateres automatisk.</t>
  </si>
  <si>
    <t>Adresse</t>
  </si>
  <si>
    <t>Postnr</t>
  </si>
  <si>
    <t>Poststed</t>
  </si>
  <si>
    <t>Tilslutning</t>
  </si>
  <si>
    <t>Registrering av svar fra samarbeidspartene for én anskaffelse. Fyll inn de gule feltene.</t>
  </si>
  <si>
    <t>Anskaffelse</t>
  </si>
  <si>
    <t>Total verdi 1 år (BK + deltakere)</t>
  </si>
  <si>
    <t>Saksnr / EØS-nr</t>
  </si>
  <si>
    <t>I listen</t>
  </si>
  <si>
    <t>Sendt</t>
  </si>
  <si>
    <t>Svart ja</t>
  </si>
  <si>
    <t>Svart nei</t>
  </si>
  <si>
    <t>Venter svar</t>
  </si>
  <si>
    <t>Endelig deltar</t>
  </si>
  <si>
    <t>Total verdi 2 år</t>
  </si>
  <si>
    <t>Ansvarlig innkjøper</t>
  </si>
  <si>
    <t>Kontroll</t>
  </si>
  <si>
    <t>Total verdi 4 år</t>
  </si>
  <si>
    <t>Verdi årlig BK</t>
  </si>
  <si>
    <t>Beløp telles med for svar «Ja» som ikke er trukket.</t>
  </si>
  <si>
    <t>E-post, alle i listen</t>
  </si>
  <si>
    <t>E-post, svart ja</t>
  </si>
  <si>
    <t>Slik gjør vi det</t>
  </si>
  <si>
    <t>1  Ved oppstart: Innkjøper sender tilslutningsskjema til aktuelle samarbeidsparter med 3 ukers svarfrist, og ber samtidig om innspill til konkurransen og tilbakemeldinger på dagens avtale.</t>
  </si>
  <si>
    <t>2  Før kunngjøring: Innkjøper sender kravspesifikasjonen (bilag 1 og andre relevante dokumenter) til dem som har svart ja. De får 5 dager til å lese gjennom og eventuelt trekke tilslutningen. Dette er taushetsbelagte opplysninger jf. offentleglova § 23 første ledd.</t>
  </si>
  <si>
    <t>Gule kolonner fylles inn. Grå kolonner hentes eller beregnes automatisk.</t>
  </si>
  <si>
    <t>Dato sendt</t>
  </si>
  <si>
    <t>Svarfrist (beregnes)</t>
  </si>
  <si>
    <t>Dato purret</t>
  </si>
  <si>
    <t>Svar (velg)</t>
  </si>
  <si>
    <t>Dato dok sendt</t>
  </si>
  <si>
    <t>Trekkfrist (beregnes)</t>
  </si>
  <si>
    <t>Trukket (velg)</t>
  </si>
  <si>
    <t>Status (beregnes)</t>
  </si>
  <si>
    <t>Beløp pr år (kr)</t>
  </si>
  <si>
    <t>Merknad (fritekst)</t>
  </si>
  <si>
    <t>Alver kommune</t>
  </si>
  <si>
    <t>Askøy kommune</t>
  </si>
  <si>
    <t>Austevoll kommune</t>
  </si>
  <si>
    <t>Austrheim kommune</t>
  </si>
  <si>
    <t>Bjørnafjorden kommune</t>
  </si>
  <si>
    <t>Kvam Herad</t>
  </si>
  <si>
    <t>Masfjorden kommune</t>
  </si>
  <si>
    <t>Modalen kommune</t>
  </si>
  <si>
    <t>Osterøy kommune</t>
  </si>
  <si>
    <t>Samnanger kommune</t>
  </si>
  <si>
    <t>Ullensvang kommune</t>
  </si>
  <si>
    <t>Vaksdal kommune</t>
  </si>
  <si>
    <t>Voss herad</t>
  </si>
  <si>
    <t>Øygarden kommune</t>
  </si>
  <si>
    <t>Adventistkirkens sykehjem</t>
  </si>
  <si>
    <t>Bergen Røde Kors sykehjem</t>
  </si>
  <si>
    <t>Betanien rehabilitering og sykehjem</t>
  </si>
  <si>
    <t>Landås Menighets Eldresenter</t>
  </si>
  <si>
    <t>N.K.S Bergen sanitetsforening ved N.K.S Fayehagen avlastningsbolig</t>
  </si>
  <si>
    <t>Omsorgssenteret Bergens Indremisjon</t>
  </si>
  <si>
    <t>Signo Konows senter</t>
  </si>
  <si>
    <t>Siljuslåtten (Haraldsplass Diakonale Stiftelse)</t>
  </si>
  <si>
    <t>Solsletten sykehjem</t>
  </si>
  <si>
    <t>Stiftelsen Domkirkehjemmet</t>
  </si>
  <si>
    <t>Stiftelsen Metodisthjemmet Bergen</t>
  </si>
  <si>
    <t>Stiftelsen Nykirkehjemmet</t>
  </si>
  <si>
    <t>Stiftelsen Slettebakken Menighets Eldresenter</t>
  </si>
  <si>
    <t>Stiftelsen St. Johanneshjemmet</t>
  </si>
  <si>
    <t>Bergen Kirkelige Fellesråd</t>
  </si>
  <si>
    <t>Havforskningsinstituttet</t>
  </si>
  <si>
    <t>Ny anskaffelse: lagre en kopi av filen først, eller tøm de gule feltene. Legg til en part ved å skrive i første tomme rad under tabellen.</t>
  </si>
  <si>
    <t>Parter</t>
  </si>
  <si>
    <t>Én rad per samarbeidspart. Endre adresse, postmottak og status her. Grå kolonne regnes ut.</t>
  </si>
  <si>
    <t>✎  VEDLIKEHOLD  |  HER endrer du: Samarbeidsparter: navn, type, orgnr, adresse, postmottak og status. Endringene slår gjennom i alle oversiktene.</t>
  </si>
  <si>
    <t>Kommunenr</t>
  </si>
  <si>
    <t>E-handel</t>
  </si>
  <si>
    <t>Status</t>
  </si>
  <si>
    <t>4631</t>
  </si>
  <si>
    <t>Kvernhusmyrane 20</t>
  </si>
  <si>
    <t>5914</t>
  </si>
  <si>
    <t>Isdalstø</t>
  </si>
  <si>
    <t>post@alver.kommune.no</t>
  </si>
  <si>
    <t>Ja</t>
  </si>
  <si>
    <t>Aktiv</t>
  </si>
  <si>
    <t>4627</t>
  </si>
  <si>
    <t>Klampavikvegen 1</t>
  </si>
  <si>
    <t>5300</t>
  </si>
  <si>
    <t>Kleppestø</t>
  </si>
  <si>
    <t>postmottak@askoy.kommune.no</t>
  </si>
  <si>
    <t>4625</t>
  </si>
  <si>
    <t>Birkelandsveien 2</t>
  </si>
  <si>
    <t>5392</t>
  </si>
  <si>
    <t>Storebø</t>
  </si>
  <si>
    <t>postmottak@austevoll.kommune.no</t>
  </si>
  <si>
    <t>Nei</t>
  </si>
  <si>
    <t>4632</t>
  </si>
  <si>
    <t>Rådhuset, Austrheim</t>
  </si>
  <si>
    <t>5943</t>
  </si>
  <si>
    <t>Austrheim</t>
  </si>
  <si>
    <t>post@austrheim.kommune.no</t>
  </si>
  <si>
    <t>4624</t>
  </si>
  <si>
    <t>Postboks 24</t>
  </si>
  <si>
    <t>5649</t>
  </si>
  <si>
    <t>Eikelandsosen</t>
  </si>
  <si>
    <t>postmottak@bjornafjorden.kommune.no</t>
  </si>
  <si>
    <t>4622</t>
  </si>
  <si>
    <t>Grovagjelet 16</t>
  </si>
  <si>
    <t>5600</t>
  </si>
  <si>
    <t>Norheimsund</t>
  </si>
  <si>
    <t>postmottak@kvam.kommune.no</t>
  </si>
  <si>
    <t>4634</t>
  </si>
  <si>
    <t>Austfjordvegen 2724</t>
  </si>
  <si>
    <t>5981</t>
  </si>
  <si>
    <t>Masfjordnes</t>
  </si>
  <si>
    <t>post@masfjorden.kommune.no</t>
  </si>
  <si>
    <t>4629</t>
  </si>
  <si>
    <t>Mo</t>
  </si>
  <si>
    <t>5729</t>
  </si>
  <si>
    <t>Modalen</t>
  </si>
  <si>
    <t>postmottak@modalen.kommune.no</t>
  </si>
  <si>
    <t>4630</t>
  </si>
  <si>
    <t>Rådhuset</t>
  </si>
  <si>
    <t>5282</t>
  </si>
  <si>
    <t>Lonevåg</t>
  </si>
  <si>
    <t>post@osteroy.kommune.no</t>
  </si>
  <si>
    <t>4623</t>
  </si>
  <si>
    <t>Tyssevegen 217</t>
  </si>
  <si>
    <t>5650</t>
  </si>
  <si>
    <t>Tysse</t>
  </si>
  <si>
    <t>postmottak@samnanger.kommune.no</t>
  </si>
  <si>
    <t>4618</t>
  </si>
  <si>
    <t>Opheimsgata 31</t>
  </si>
  <si>
    <t>5750</t>
  </si>
  <si>
    <t>Odda</t>
  </si>
  <si>
    <t>postmottak@ullensvang.kommune.no</t>
  </si>
  <si>
    <t>4628</t>
  </si>
  <si>
    <t>Konsul Jebsensgata 16</t>
  </si>
  <si>
    <t>5722</t>
  </si>
  <si>
    <t>Dalekvam</t>
  </si>
  <si>
    <t>post@vaksdal.kommune.no</t>
  </si>
  <si>
    <t>4621</t>
  </si>
  <si>
    <t>Uttrågata 9</t>
  </si>
  <si>
    <t>5701</t>
  </si>
  <si>
    <t>Voss</t>
  </si>
  <si>
    <t>postmottak@voss.herad.no</t>
  </si>
  <si>
    <t>4626</t>
  </si>
  <si>
    <t>Ternholmen 2</t>
  </si>
  <si>
    <t>5337</t>
  </si>
  <si>
    <t>Rong</t>
  </si>
  <si>
    <t>postmottak@oygarden.kommune.no</t>
  </si>
  <si>
    <t>Private alders- og sykehjem</t>
  </si>
  <si>
    <t>Nordåshøgda 1</t>
  </si>
  <si>
    <t>5235</t>
  </si>
  <si>
    <t>Bergen</t>
  </si>
  <si>
    <t>adventkirkensykehjemnordas@bergen.kommune.no</t>
  </si>
  <si>
    <t>Ellerhusensv.35</t>
  </si>
  <si>
    <t>5043</t>
  </si>
  <si>
    <t>postmottak@brks.no</t>
  </si>
  <si>
    <t>Vestlundsveien 23</t>
  </si>
  <si>
    <t>5145</t>
  </si>
  <si>
    <t>Fyllingsdalen</t>
  </si>
  <si>
    <t>post@betanien.no</t>
  </si>
  <si>
    <t>Landåsveien 26</t>
  </si>
  <si>
    <t>5097</t>
  </si>
  <si>
    <t>postmottak.lme@bergen.kommune.no</t>
  </si>
  <si>
    <t>Welhavensgate 72</t>
  </si>
  <si>
    <t>5006</t>
  </si>
  <si>
    <t>nks.fayehagen@fayehagen.no</t>
  </si>
  <si>
    <t>Welhavensgt. 76</t>
  </si>
  <si>
    <t>postmottak.bergensindremisjonsaldershjem@bergen.kommune.no</t>
  </si>
  <si>
    <t>Kalfarveien 81b</t>
  </si>
  <si>
    <t>5022</t>
  </si>
  <si>
    <t>postmottak.konowsykehjem@bergen.kommune.no</t>
  </si>
  <si>
    <t>Harald Severudsvei 32</t>
  </si>
  <si>
    <t>5237</t>
  </si>
  <si>
    <t>Rådal</t>
  </si>
  <si>
    <t>post@siljuslatten.no</t>
  </si>
  <si>
    <t>Nygårdsvikveien 25</t>
  </si>
  <si>
    <t>5165</t>
  </si>
  <si>
    <t>Laksevåg</t>
  </si>
  <si>
    <t>postmottak.solsletten@bergen.kommune.no</t>
  </si>
  <si>
    <t>Kong Oscarsgt.86</t>
  </si>
  <si>
    <t>5018</t>
  </si>
  <si>
    <t>postmottak.domkirkehjemmet@bergen.kommune.no</t>
  </si>
  <si>
    <t>Stemmeveien 4</t>
  </si>
  <si>
    <t>5009</t>
  </si>
  <si>
    <t>postmottak.metodistkirkensalder-ogsyke@bergen.kommune.no</t>
  </si>
  <si>
    <t>Haugeveien 9 a</t>
  </si>
  <si>
    <t>5005</t>
  </si>
  <si>
    <t>postmottak.nykirkenssykehjem@bergen.kommune.no</t>
  </si>
  <si>
    <t>Vilh. Bjerknesvei 19/27</t>
  </si>
  <si>
    <t>5081</t>
  </si>
  <si>
    <t>postmottak.slettebakkenmenighetseldresenter@bergen.kommune.no</t>
  </si>
  <si>
    <t>Thormøhlensgt. 5</t>
  </si>
  <si>
    <t>postmottak.st.johanneshjemmet@bergen.kommune.no</t>
  </si>
  <si>
    <t>Statlige/Annet</t>
  </si>
  <si>
    <t>Marken 34</t>
  </si>
  <si>
    <t>5017</t>
  </si>
  <si>
    <t>post2.bergen@kirken.no</t>
  </si>
  <si>
    <t>Postboks 1870 Nordnes</t>
  </si>
  <si>
    <t>5817</t>
  </si>
  <si>
    <t>anskaffelser@hi.no</t>
  </si>
  <si>
    <t>Kontakter</t>
  </si>
  <si>
    <t>Alle kontaktpersoner, også tidligere. Ved bytte: skriv dato i «Gyldig til» og legg til ny rad. Grå kolonner regnes ut.</t>
  </si>
  <si>
    <t>✎  VEDLIKEHOLD  |  HER endrer du: Kontaktpersoner: bytte, permisjon, nye kontakter. Tidligere kontakter blir liggende med status Avsluttet. Endringene slår gjennom i alle oversiktene.</t>
  </si>
  <si>
    <t>Rolle</t>
  </si>
  <si>
    <t>Gyldig fra</t>
  </si>
  <si>
    <t>Gyldig til</t>
  </si>
  <si>
    <t>Silje Graue Lerøy</t>
  </si>
  <si>
    <t>924 60 024</t>
  </si>
  <si>
    <t>silje.kristine.graue.leroy@alver.kommune.no</t>
  </si>
  <si>
    <t>Dato mangler i gammel logg (2020)</t>
  </si>
  <si>
    <t>Henriette Dale Bråthen</t>
  </si>
  <si>
    <t>979 69 173</t>
  </si>
  <si>
    <t>innkjop@alver.kommune.no</t>
  </si>
  <si>
    <t>IT-kontakt</t>
  </si>
  <si>
    <t>Sveinung Kvamme</t>
  </si>
  <si>
    <t>909 57 578</t>
  </si>
  <si>
    <t>sveinung.kvamme@iktnh.no</t>
  </si>
  <si>
    <t>Marianne Holm</t>
  </si>
  <si>
    <t>innkjop@askoy.kommune.no</t>
  </si>
  <si>
    <t>Bytte til Tonje</t>
  </si>
  <si>
    <t>Tonje Skeie Hjelle</t>
  </si>
  <si>
    <t>988 64 229</t>
  </si>
  <si>
    <t>Marthe Fagerdal</t>
  </si>
  <si>
    <t>56 15 80 46</t>
  </si>
  <si>
    <t>marthe.fagerdal@askoy.kommune.no</t>
  </si>
  <si>
    <t>Patrycja L Sæle</t>
  </si>
  <si>
    <t>411 61 434</t>
  </si>
  <si>
    <t>55 08 11 28</t>
  </si>
  <si>
    <t>patrycja.sele@austevoll.kommune.no</t>
  </si>
  <si>
    <t>Eli Stien</t>
  </si>
  <si>
    <t>56 16 20 18</t>
  </si>
  <si>
    <t>eli.stien@austrheim.kommune.no</t>
  </si>
  <si>
    <t>Thomas Lindås</t>
  </si>
  <si>
    <t>thomas.lindas@austrheim.kommune.no</t>
  </si>
  <si>
    <t>Christopher Marius Straumøy</t>
  </si>
  <si>
    <t>975 99 755</t>
  </si>
  <si>
    <t>christopher.marius.straumoy@austrheim.kommune.no</t>
  </si>
  <si>
    <t>Sissel Hermansen Riise</t>
  </si>
  <si>
    <t>957 70 101</t>
  </si>
  <si>
    <t>sihr@bjornafjorden.kommune.no</t>
  </si>
  <si>
    <t>Lise Birkeland Kvittingen</t>
  </si>
  <si>
    <t>932 14 503</t>
  </si>
  <si>
    <t>libi@bjornafjorden.kommune.no</t>
  </si>
  <si>
    <t>Kristi Neteland</t>
  </si>
  <si>
    <t>958 19 358</t>
  </si>
  <si>
    <t>56 55 31 91</t>
  </si>
  <si>
    <t>kristi.neteland@kvam.kommune.no</t>
  </si>
  <si>
    <t>Ragnar Johnstad</t>
  </si>
  <si>
    <t>Endret/utgår</t>
  </si>
  <si>
    <t>Eivind Dyrøy</t>
  </si>
  <si>
    <t>979 50 342</t>
  </si>
  <si>
    <t>innkjop@kvam.kommune.no</t>
  </si>
  <si>
    <t>Mette Hereid Aalvik</t>
  </si>
  <si>
    <t>958 02 205</t>
  </si>
  <si>
    <t>Anne Kristin Rafoss</t>
  </si>
  <si>
    <t>908 98 072</t>
  </si>
  <si>
    <t>56 16 62 91</t>
  </si>
  <si>
    <t>anne.kristin.rafoss@masfjorden.kommune.no</t>
  </si>
  <si>
    <t>Aina H. Norvoll</t>
  </si>
  <si>
    <t>952 48 489</t>
  </si>
  <si>
    <t>56 59 90 05</t>
  </si>
  <si>
    <t>aina.holmas@modalen.kommune.no</t>
  </si>
  <si>
    <t>Øyvind Johannesen</t>
  </si>
  <si>
    <t>400 12 322</t>
  </si>
  <si>
    <t>56 19 21 51</t>
  </si>
  <si>
    <t>innkjop@osteroy.kommune.no</t>
  </si>
  <si>
    <t>Pål Strand</t>
  </si>
  <si>
    <t>909 80 687</t>
  </si>
  <si>
    <t>56 58 74 00</t>
  </si>
  <si>
    <t>innkjop@samnanger.kommune.no</t>
  </si>
  <si>
    <t>Jan Erik Boge</t>
  </si>
  <si>
    <t>901 49 077</t>
  </si>
  <si>
    <t>56 58 74 20</t>
  </si>
  <si>
    <t>Liubov Burdiuzha</t>
  </si>
  <si>
    <t>909 31 228</t>
  </si>
  <si>
    <t>innkjop@ullensvang.kommune.no</t>
  </si>
  <si>
    <t>Ivar Rørvik</t>
  </si>
  <si>
    <t>909 24 627</t>
  </si>
  <si>
    <t>ivar.rorvik@ullensvang.kommune.no</t>
  </si>
  <si>
    <t>Magne Hestad</t>
  </si>
  <si>
    <t>453 76 147</t>
  </si>
  <si>
    <t>magne.hestad@vaksdal.kommune.no</t>
  </si>
  <si>
    <t>100161-1190-MH</t>
  </si>
  <si>
    <t>Maren Finsrud Johannesen</t>
  </si>
  <si>
    <t>maren.finsrud.johannesen@vaksdal.kommune.no</t>
  </si>
  <si>
    <t>Sluttet. Begynner i BK</t>
  </si>
  <si>
    <t>Truls Morten Kaland</t>
  </si>
  <si>
    <t>412 54 022</t>
  </si>
  <si>
    <t>truls.morten.kaland@vaksdal.kommune.no</t>
  </si>
  <si>
    <t>Ragnhild Igland Vadla</t>
  </si>
  <si>
    <t>475 10 116</t>
  </si>
  <si>
    <t>postmottak.innkjop@voss.herad.no</t>
  </si>
  <si>
    <t>Robert Eldevik Sillelid</t>
  </si>
  <si>
    <t>950 73 031</t>
  </si>
  <si>
    <t>robert.sillelid@voss.herad.no</t>
  </si>
  <si>
    <t>Marius Sylta</t>
  </si>
  <si>
    <t>957 57 159</t>
  </si>
  <si>
    <t>55 09 70 86</t>
  </si>
  <si>
    <t>marius.sylta@oygarden.kommune.no</t>
  </si>
  <si>
    <t>Marte Helland Garmann</t>
  </si>
  <si>
    <t>55 09 73 48</t>
  </si>
  <si>
    <t>marte.garmann@oygarden.kommune.no</t>
  </si>
  <si>
    <t>Janicke Birkeland</t>
  </si>
  <si>
    <t>454 27 294</t>
  </si>
  <si>
    <t>56 91 34 11</t>
  </si>
  <si>
    <t>janicke@asn.no</t>
  </si>
  <si>
    <t>May Iren Dale</t>
  </si>
  <si>
    <t>930 56 218</t>
  </si>
  <si>
    <t>55 39 77 00</t>
  </si>
  <si>
    <t>may-iren.dale@brks.no</t>
  </si>
  <si>
    <t>Anette Taule</t>
  </si>
  <si>
    <t>464 14 234</t>
  </si>
  <si>
    <t>55 50 71 21</t>
  </si>
  <si>
    <t>anette.taule@betanien.no</t>
  </si>
  <si>
    <t>Morten Hauken</t>
  </si>
  <si>
    <t>55 27 72 00</t>
  </si>
  <si>
    <t>mha@lme.no</t>
  </si>
  <si>
    <t>Cecilie Olsen</t>
  </si>
  <si>
    <t>992 28 554</t>
  </si>
  <si>
    <t>55 30 21 50</t>
  </si>
  <si>
    <t>cecilie.olsen@fayehagen.no</t>
  </si>
  <si>
    <t>Dag Henning Reksten</t>
  </si>
  <si>
    <t>55 31 91 50</t>
  </si>
  <si>
    <t>dag.henning@betlehem.no</t>
  </si>
  <si>
    <t>Kjetil Høgestøl</t>
  </si>
  <si>
    <t>481 14 140</t>
  </si>
  <si>
    <t>55 20 81 00</t>
  </si>
  <si>
    <t>kjetil.hogestol@signo.no</t>
  </si>
  <si>
    <t>Marion Ytre-Arne Kvamme</t>
  </si>
  <si>
    <t>924 37 474</t>
  </si>
  <si>
    <t>53 03 20 05</t>
  </si>
  <si>
    <t>marion.kvamme@siljuslatten.no</t>
  </si>
  <si>
    <t>Gunn-Britt Grøvan</t>
  </si>
  <si>
    <t>55 34 99 50</t>
  </si>
  <si>
    <t>gunn-britt.grovan@bergen.kommune.no</t>
  </si>
  <si>
    <t>Slutter</t>
  </si>
  <si>
    <t>Ina Larsen</t>
  </si>
  <si>
    <t>ina.larsen@bergen.kommune.no</t>
  </si>
  <si>
    <t>Elin Sjursen</t>
  </si>
  <si>
    <t>908 28 408</t>
  </si>
  <si>
    <t>55 30 16 05</t>
  </si>
  <si>
    <t>elin.sjursen@domkirkehjemmet.no</t>
  </si>
  <si>
    <t>Karianne F. Magnussen</t>
  </si>
  <si>
    <t>982 39 279</t>
  </si>
  <si>
    <t>kma@mash.no</t>
  </si>
  <si>
    <t>Sluttet</t>
  </si>
  <si>
    <t>Emma Pétursdóttir</t>
  </si>
  <si>
    <t>406 41 950</t>
  </si>
  <si>
    <t>55 55 12 11</t>
  </si>
  <si>
    <t>emma@mash.no</t>
  </si>
  <si>
    <t>Jannicke Myran Nordås</t>
  </si>
  <si>
    <t>55544930/32</t>
  </si>
  <si>
    <t>jannicke.nordas@nykirkehjemmet.no</t>
  </si>
  <si>
    <t>Lena Pedersen</t>
  </si>
  <si>
    <t>936 80 493</t>
  </si>
  <si>
    <t>55 36 14 54</t>
  </si>
  <si>
    <t>lena.pedersen@bergen.kommune.no</t>
  </si>
  <si>
    <t>Jeanne Daae-Hansen</t>
  </si>
  <si>
    <t>470 28 959</t>
  </si>
  <si>
    <t>55 59 94 00</t>
  </si>
  <si>
    <t>jeanne.daae-hansen@bergen.kommune.no</t>
  </si>
  <si>
    <t>Ut fra 1.5.22</t>
  </si>
  <si>
    <t>Eun Maria Rabben Bertelsen</t>
  </si>
  <si>
    <t>481 39 356</t>
  </si>
  <si>
    <t>eun.bertelsen@bergen.kommune.no</t>
  </si>
  <si>
    <t>Ingrid Haugland Lisøy</t>
  </si>
  <si>
    <t>930 60 497</t>
  </si>
  <si>
    <t>55 59 32 47</t>
  </si>
  <si>
    <t>ih889@kirken.no</t>
  </si>
  <si>
    <t>Fødselspermisjon; Tilbake 01.05.2020</t>
  </si>
  <si>
    <t>55 59 32 15</t>
  </si>
  <si>
    <t>Permisjon til mai 2024</t>
  </si>
  <si>
    <t>Inghild Hareide Hansen</t>
  </si>
  <si>
    <t>481 10 924</t>
  </si>
  <si>
    <t>ih855@kirken.no</t>
  </si>
  <si>
    <t>Ingvill Katrine Tesdal</t>
  </si>
  <si>
    <t>Diana Snibsøer</t>
  </si>
  <si>
    <t>971 16 830</t>
  </si>
  <si>
    <t>diana.snibsoeer@hi.no</t>
  </si>
  <si>
    <t>Kristina Eek-Larsen</t>
  </si>
  <si>
    <t>970 93 944</t>
  </si>
  <si>
    <t>kristina.eek-larsen@hi.no</t>
  </si>
  <si>
    <t>Unn Myklebost</t>
  </si>
  <si>
    <t>911 65 027</t>
  </si>
  <si>
    <t>unn.myklebost@hi.no</t>
  </si>
  <si>
    <t>Folkemengde per kommune fra SSB (tabell 06913). Oppdateres én gang i året.</t>
  </si>
  <si>
    <t>✎  VEDLIKEHOLD  |  HER endrer du: Innbyggertall fra SSB, én gang i året. Endringene slår gjennom i alle oversiktene.</t>
  </si>
  <si>
    <t>Tall per</t>
  </si>
  <si>
    <t>Kilde: ssb.no/statbank/table/06913</t>
  </si>
  <si>
    <t>4601</t>
  </si>
  <si>
    <t>Bergen kommune</t>
  </si>
  <si>
    <t>Ullensvang</t>
  </si>
  <si>
    <t>Kvam</t>
  </si>
  <si>
    <t>Samnanger</t>
  </si>
  <si>
    <t>Bjørnafjorden</t>
  </si>
  <si>
    <t>Austevoll</t>
  </si>
  <si>
    <t>Øygarden</t>
  </si>
  <si>
    <t>Askøy</t>
  </si>
  <si>
    <t>Vaksdal</t>
  </si>
  <si>
    <t>Osterøy</t>
  </si>
  <si>
    <t>Alver</t>
  </si>
  <si>
    <t>Masfjorden</t>
  </si>
  <si>
    <t>Lister</t>
  </si>
  <si>
    <t>Verdier til nedtrekkslistene. Endres her ved behov.</t>
  </si>
  <si>
    <t>✎  VEDLIKEHOLD  |  HER endrer du: Verdiene i nedtrekkslistene. Endringene slår gjennom i alle oversiktene.</t>
  </si>
  <si>
    <t>Svar</t>
  </si>
  <si>
    <t>Ja/Nei</t>
  </si>
  <si>
    <t>Status part</t>
  </si>
  <si>
    <t>Type (filter)</t>
  </si>
  <si>
    <t>Samarbeidspart (filter)</t>
  </si>
  <si>
    <t>Utgått</t>
  </si>
  <si>
    <t>IS</t>
  </si>
  <si>
    <t>Veiledning</t>
  </si>
  <si>
    <t>Slik holder du filen oppdatert. Ingen makroer, alt oppdateres med formler.</t>
  </si>
  <si>
    <t>Prinsipp</t>
  </si>
  <si>
    <t>Data</t>
  </si>
  <si>
    <t>Alt registreres i to ark: Parter (én rad per samarbeidspart) og Kontakter (én rad per kontaktperson, også tidligere).</t>
  </si>
  <si>
    <t>Visninger</t>
  </si>
  <si>
    <t>Kontaktpersoner, IT-kontakter, Adresseliste og Forside regnes ut automatisk. Ikke skriv i disse arkene, bare bruk filteret øverst.</t>
  </si>
  <si>
    <t>Grå kolonner</t>
  </si>
  <si>
    <t>Grå kolonner i tabellene er formler som fylles ut av seg selv når du legger til en rad.</t>
  </si>
  <si>
    <t>Bytte kontaktperson</t>
  </si>
  <si>
    <t>1</t>
  </si>
  <si>
    <t>Gå til Kontakter og finn den som slutter. Skriv dato i «Gyldig til».</t>
  </si>
  <si>
    <t>2</t>
  </si>
  <si>
    <t>Skriv i første tomme rad rett under tabellen. Tabellen utvider seg selv. Velg samarbeidspart og rolle fra listene.</t>
  </si>
  <si>
    <t>3</t>
  </si>
  <si>
    <t>Fyll inn navn, mobil, telefon, e-post og «Gyldig fra». Status, type, orgnr og postmottak kommer automatisk.</t>
  </si>
  <si>
    <t>Resultat</t>
  </si>
  <si>
    <t>Ny kontakt vises straks i oversiktene og i Tilslutning. Den gamle blir liggende i Kontakter med status «Avsluttet» (grå skrift). Filtrer på Status eller Samarbeidspart for å se historikken.</t>
  </si>
  <si>
    <t>Permisjon og vikar</t>
  </si>
  <si>
    <t>Vikar</t>
  </si>
  <si>
    <t>Legg vikaren inn som ny rad med «Gyldig fra» og «Gyldig til» (forventet retur). Skriv f.eks. «Vikar for Kari Nordmann» i Merknad.</t>
  </si>
  <si>
    <t>Fast kontakt</t>
  </si>
  <si>
    <t>Sett «Gyldig til» på den faste kontakten når permisjonen starter. Legg henne/ham inn på nytt med «Gyldig fra» = returdato. Raden får status «Kommer» og blir aktiv av seg selv på returdagen.</t>
  </si>
  <si>
    <t>Ny part</t>
  </si>
  <si>
    <t>Legg til en rad i Parter, deretter kontaktperson(er) i Kontakter. Tilslutning varsler at parten mangler, legg den til nederst der.</t>
  </si>
  <si>
    <t>Part går ut</t>
  </si>
  <si>
    <t>Sett Status = Utgått i Parter. Parten forsvinner fra oversiktene, men historikken beholdes.</t>
  </si>
  <si>
    <t>Endre navn på part</t>
  </si>
  <si>
    <t>Navnet brukes som nøkkel. Endrer du navnet i Parter, må du bruke Søk og erstatt (Ctrl+H) i Kontakter og Tilslutning med samme navn.</t>
  </si>
  <si>
    <t>Utfylling</t>
  </si>
  <si>
    <t>Innkjøper fyller ut de gule feltene. Svarfrist (+21 dager), trekkfrist (+5 dager) og status regnes ut.</t>
  </si>
  <si>
    <t>Ny anskaffelse</t>
  </si>
  <si>
    <t>Lagre en kopi av filen, eller tøm de gule feltene i tabellen og feltene øverst.</t>
  </si>
  <si>
    <t>E-postlister</t>
  </si>
  <si>
    <t>Cellene «E-post, alle i listen» og «E-post, svart ja» kan kopieres rett inn i Outlook. Tilsvarende finnes på Kontaktpersoner, IT-kontakter og Adresseliste.</t>
  </si>
  <si>
    <t>Skjulte faner</t>
  </si>
  <si>
    <t>Vedlikehold</t>
  </si>
  <si>
    <t>Parter, Kontakter, Innbyggere, Lister og Veiledning er skjult. Høyreklikk på en fane og velg «Vis…» (Unhide) for å åpne dem.</t>
  </si>
  <si>
    <t>Årlig</t>
  </si>
  <si>
    <t>SSB publiserer folketall per 1. januar i februar. Oppdater tallene i arket Innbyggere og datoen i C5. Lenke til tabellen ligger i arket.</t>
  </si>
  <si>
    <t>Henrik Røen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</si>
</sst>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dd\.mm\.yyyy"/>
    <numFmt numFmtId="166" formatCode="0;;;@"/>
    <numFmt numFmtId="167" formatCode="#,##0&quot; kr&quot;"/>
    <numFmt numFmtId="168" formatCode="&quot;Sist endret &quot;dd\.mm\.yyyy"/>
    <numFmt numFmtId="169" formatCode="&quot;Folkemengde per &quot;dd\.mm\.yyyy&quot;, SSB&quot;"/>
    <numFmt numFmtId="170" formatCode="dd\.mm\.yyyy;;"/>
  </numFmts>
  <fonts count="26" x14ac:knownFonts="1">
    <font>
      <sz val="11"/>
      <color theme="1"/>
      <name val="Calibri"/>
      <family val="2"/>
      <scheme val="minor"/>
    </font>
    <font>
      <b/>
      <sz val="18"/>
      <color rgb="FFFFFFFF"/>
      <name val="Aptos"/>
    </font>
    <font>
      <sz val="10"/>
      <color rgb="FFC9D6E6"/>
      <name val="Aptos"/>
    </font>
    <font>
      <b/>
      <u/>
      <sz val="10"/>
      <color rgb="FFFFFFFF"/>
      <name val="Aptos"/>
    </font>
    <font>
      <b/>
      <sz val="10"/>
      <color rgb="FF1F2933"/>
      <name val="Aptos"/>
    </font>
    <font>
      <sz val="10"/>
      <color rgb="FF1F2933"/>
      <name val="Aptos"/>
    </font>
    <font>
      <b/>
      <sz val="10"/>
      <color rgb="FF17375E"/>
      <name val="Aptos"/>
    </font>
    <font>
      <u/>
      <sz val="10"/>
      <color rgb="FF2E75B6"/>
      <name val="Aptos"/>
    </font>
    <font>
      <b/>
      <sz val="10"/>
      <color rgb="FF6B7785"/>
      <name val="Aptos"/>
    </font>
    <font>
      <sz val="10"/>
      <color rgb="FF6B7785"/>
      <name val="Aptos"/>
    </font>
    <font>
      <sz val="9"/>
      <color rgb="FF17375E"/>
      <name val="Aptos"/>
    </font>
    <font>
      <i/>
      <sz val="8"/>
      <color rgb="FF6B7785"/>
      <name val="Aptos"/>
    </font>
    <font>
      <b/>
      <sz val="10"/>
      <color rgb="FFFFFFFF"/>
      <name val="Aptos"/>
    </font>
    <font>
      <b/>
      <sz val="18"/>
      <color rgb="FF17375E"/>
      <name val="Aptos"/>
    </font>
    <font>
      <b/>
      <sz val="8"/>
      <color rgb="FF6B7785"/>
      <name val="Aptos"/>
    </font>
    <font>
      <b/>
      <sz val="9"/>
      <color rgb="FF6B7785"/>
      <name val="Aptos"/>
    </font>
    <font>
      <b/>
      <sz val="11"/>
      <color rgb="FF17375E"/>
      <name val="Aptos"/>
    </font>
    <font>
      <b/>
      <sz val="9"/>
      <color rgb="FF2E7D32"/>
      <name val="Aptos"/>
    </font>
    <font>
      <sz val="9"/>
      <color rgb="FF33414F"/>
      <name val="Aptos"/>
    </font>
    <font>
      <b/>
      <sz val="24"/>
      <color rgb="FFFFFFFF"/>
      <name val="Aptos"/>
    </font>
    <font>
      <sz val="10"/>
      <color rgb="FFFFFFFF"/>
      <name val="Aptos"/>
    </font>
    <font>
      <b/>
      <sz val="11"/>
      <color rgb="FFFFFFFF"/>
      <name val="Aptos"/>
    </font>
    <font>
      <sz val="8"/>
      <color rgb="FF6B7785"/>
      <name val="Aptos"/>
    </font>
    <font>
      <sz val="9"/>
      <color rgb="FF1F2933"/>
      <name val="Aptos"/>
    </font>
    <font>
      <b/>
      <sz val="12"/>
      <color rgb="FF17375E"/>
      <name val="Aptos"/>
    </font>
    <font>
      <b/>
      <sz val="10"/>
      <color rgb="FF3D2A00"/>
      <name val="Aptos"/>
    </font>
  </fonts>
  <fills count="13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FFF6D9"/>
      </patternFill>
    </fill>
    <fill>
      <patternFill patternType="solid">
        <fgColor rgb="FFEDEDED"/>
      </patternFill>
    </fill>
    <fill>
      <patternFill patternType="solid">
        <fgColor rgb="FF24527F"/>
      </patternFill>
    </fill>
    <fill>
      <patternFill patternType="solid">
        <fgColor rgb="FFDCE6F0"/>
      </patternFill>
    </fill>
    <fill>
      <patternFill patternType="solid">
        <fgColor rgb="FFF2F2F2"/>
      </patternFill>
    </fill>
    <fill>
      <patternFill patternType="solid">
        <fgColor rgb="FFF3F5F8"/>
      </patternFill>
    </fill>
    <fill>
      <patternFill patternType="solid">
        <fgColor rgb="FFC55A11"/>
      </patternFill>
    </fill>
    <fill>
      <patternFill patternType="solid">
        <fgColor rgb="FF5B6B7F"/>
      </patternFill>
    </fill>
    <fill>
      <patternFill patternType="solid">
        <fgColor rgb="FFFFFFFF"/>
      </patternFill>
    </fill>
    <fill>
      <patternFill patternType="solid">
        <fgColor rgb="FFF2B134"/>
      </patternFill>
    </fill>
  </fills>
  <borders count="7">
    <border>
      <left/>
      <right/>
      <top/>
      <bottom/>
      <diagonal/>
    </border>
    <border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  <border>
      <left/>
      <right/>
      <top/>
      <bottom style="thin">
        <color rgb="FFC9D3DF"/>
      </bottom>
      <diagonal/>
    </border>
    <border>
      <left style="thin">
        <color rgb="FFC9D3DF"/>
      </left>
      <right style="thin">
        <color rgb="FFC9D3DF"/>
      </right>
      <top style="medium">
        <color rgb="FF17375E"/>
      </top>
      <bottom/>
      <diagonal/>
    </border>
    <border>
      <left style="thin">
        <color rgb="FFC9D3DF"/>
      </left>
      <right style="thin">
        <color rgb="FFC9D3DF"/>
      </right>
      <top/>
      <bottom style="thin">
        <color rgb="FFC9D3DF"/>
      </bottom>
      <diagonal/>
    </border>
    <border>
      <left/>
      <right/>
      <top style="medium">
        <color rgb="FF17375E"/>
      </top>
      <bottom/>
      <diagonal/>
    </border>
    <border>
      <left/>
      <right/>
      <top/>
      <bottom style="medium">
        <color rgb="FF17375E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8" borderId="0" xfId="0" applyFill="1"/>
    <xf numFmtId="0" fontId="0" fillId="2" borderId="0" xfId="0" applyFill="1"/>
    <xf numFmtId="0" fontId="19" fillId="2" borderId="0" xfId="0" applyFont="1" applyFill="1"/>
    <xf numFmtId="0" fontId="2" fillId="2" borderId="0" xfId="0" applyFont="1" applyFill="1" applyAlignment="1">
      <alignment vertical="top"/>
    </xf>
    <xf numFmtId="0" fontId="15" fillId="8" borderId="0" xfId="0" applyFont="1" applyFill="1"/>
    <xf numFmtId="0" fontId="21" fillId="2" borderId="0" xfId="0" applyFont="1" applyFill="1" applyAlignment="1">
      <alignment vertical="center"/>
    </xf>
    <xf numFmtId="1" fontId="13" fillId="11" borderId="3" xfId="0" applyNumberFormat="1" applyFont="1" applyFill="1" applyBorder="1" applyAlignment="1">
      <alignment horizontal="center" vertical="center"/>
    </xf>
    <xf numFmtId="0" fontId="22" fillId="8" borderId="0" xfId="0" applyFont="1" applyFill="1" applyAlignment="1">
      <alignment vertical="top"/>
    </xf>
    <xf numFmtId="0" fontId="14" fillId="11" borderId="4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vertical="center"/>
    </xf>
    <xf numFmtId="0" fontId="14" fillId="8" borderId="2" xfId="0" applyFont="1" applyFill="1" applyBorder="1"/>
    <xf numFmtId="170" fontId="23" fillId="8" borderId="2" xfId="0" applyNumberFormat="1" applyFont="1" applyFill="1" applyBorder="1" applyAlignment="1">
      <alignment vertical="center"/>
    </xf>
    <xf numFmtId="0" fontId="23" fillId="8" borderId="2" xfId="0" applyFont="1" applyFill="1" applyBorder="1" applyAlignment="1">
      <alignment vertical="center"/>
    </xf>
    <xf numFmtId="0" fontId="21" fillId="10" borderId="0" xfId="0" applyFont="1" applyFill="1" applyAlignment="1">
      <alignment vertical="center"/>
    </xf>
    <xf numFmtId="0" fontId="14" fillId="8" borderId="2" xfId="0" applyFont="1" applyFill="1" applyBorder="1" applyAlignment="1">
      <alignment horizontal="right"/>
    </xf>
    <xf numFmtId="0" fontId="14" fillId="8" borderId="2" xfId="0" applyFont="1" applyFill="1" applyBorder="1" applyAlignment="1">
      <alignment indent="2"/>
    </xf>
    <xf numFmtId="0" fontId="23" fillId="8" borderId="2" xfId="0" applyFont="1" applyFill="1" applyBorder="1"/>
    <xf numFmtId="3" fontId="23" fillId="8" borderId="2" xfId="0" applyNumberFormat="1" applyFont="1" applyFill="1" applyBorder="1"/>
    <xf numFmtId="0" fontId="23" fillId="8" borderId="2" xfId="0" applyFont="1" applyFill="1" applyBorder="1" applyAlignment="1">
      <alignment indent="2"/>
    </xf>
    <xf numFmtId="0" fontId="11" fillId="8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3" borderId="1" xfId="0" applyFont="1" applyFill="1" applyBorder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0" fontId="8" fillId="0" borderId="0" xfId="0" applyFont="1"/>
    <xf numFmtId="0" fontId="13" fillId="6" borderId="0" xfId="0" applyFont="1" applyFill="1" applyAlignment="1">
      <alignment horizontal="center" vertical="center"/>
    </xf>
    <xf numFmtId="0" fontId="15" fillId="0" borderId="0" xfId="0" applyFont="1" applyAlignment="1">
      <alignment horizontal="right" vertical="center"/>
    </xf>
    <xf numFmtId="167" fontId="16" fillId="0" borderId="1" xfId="0" applyNumberFormat="1" applyFont="1" applyBorder="1"/>
    <xf numFmtId="0" fontId="14" fillId="6" borderId="0" xfId="0" applyFont="1" applyFill="1" applyAlignment="1">
      <alignment horizontal="center" vertical="top" wrapText="1"/>
    </xf>
    <xf numFmtId="0" fontId="15" fillId="0" borderId="0" xfId="0" applyFont="1"/>
    <xf numFmtId="0" fontId="17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6" fillId="0" borderId="2" xfId="0" applyFont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165" fontId="5" fillId="7" borderId="2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167" fontId="5" fillId="3" borderId="2" xfId="0" applyNumberFormat="1" applyFont="1" applyFill="1" applyBorder="1" applyAlignment="1">
      <alignment horizontal="right" vertical="center"/>
    </xf>
    <xf numFmtId="0" fontId="0" fillId="12" borderId="0" xfId="0" applyFill="1"/>
    <xf numFmtId="0" fontId="25" fillId="12" borderId="0" xfId="0" applyFont="1" applyFill="1" applyAlignment="1">
      <alignment vertical="center"/>
    </xf>
    <xf numFmtId="1" fontId="0" fillId="0" borderId="0" xfId="0" applyNumberFormat="1" applyAlignment="1">
      <alignment horizontal="left" vertical="center"/>
    </xf>
    <xf numFmtId="3" fontId="0" fillId="4" borderId="0" xfId="0" applyNumberFormat="1" applyFill="1" applyAlignment="1">
      <alignment horizontal="right" vertical="center"/>
    </xf>
    <xf numFmtId="165" fontId="0" fillId="0" borderId="0" xfId="0" applyNumberFormat="1" applyAlignment="1">
      <alignment horizontal="left" vertical="center"/>
    </xf>
    <xf numFmtId="0" fontId="0" fillId="4" borderId="0" xfId="0" applyFill="1" applyAlignment="1">
      <alignment horizontal="left" vertical="center"/>
    </xf>
    <xf numFmtId="1" fontId="0" fillId="4" borderId="0" xfId="0" applyNumberFormat="1" applyFill="1" applyAlignment="1">
      <alignment horizontal="left" vertical="center"/>
    </xf>
    <xf numFmtId="0" fontId="4" fillId="0" borderId="0" xfId="0" applyFont="1"/>
    <xf numFmtId="165" fontId="6" fillId="3" borderId="0" xfId="0" applyNumberFormat="1" applyFont="1" applyFill="1"/>
    <xf numFmtId="0" fontId="7" fillId="0" borderId="0" xfId="0" applyFont="1"/>
    <xf numFmtId="3" fontId="0" fillId="0" borderId="0" xfId="0" applyNumberFormat="1" applyAlignment="1">
      <alignment horizontal="right" vertical="center"/>
    </xf>
    <xf numFmtId="0" fontId="5" fillId="0" borderId="0" xfId="0" applyFont="1"/>
    <xf numFmtId="0" fontId="24" fillId="0" borderId="6" xfId="0" applyFont="1" applyBorder="1"/>
    <xf numFmtId="0" fontId="0" fillId="0" borderId="6" xfId="0" applyBorder="1"/>
    <xf numFmtId="0" fontId="8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4" fillId="11" borderId="2" xfId="0" applyFont="1" applyFill="1" applyBorder="1" applyAlignment="1">
      <alignment horizontal="center" vertical="top" wrapText="1"/>
    </xf>
    <xf numFmtId="0" fontId="0" fillId="11" borderId="2" xfId="0" applyFill="1" applyBorder="1"/>
    <xf numFmtId="3" fontId="13" fillId="11" borderId="5" xfId="0" applyNumberFormat="1" applyFont="1" applyFill="1" applyBorder="1" applyAlignment="1">
      <alignment horizontal="center" vertical="center"/>
    </xf>
    <xf numFmtId="0" fontId="0" fillId="11" borderId="5" xfId="0" applyFill="1" applyBorder="1"/>
    <xf numFmtId="169" fontId="11" fillId="8" borderId="0" xfId="0" applyNumberFormat="1" applyFont="1" applyFill="1" applyAlignment="1">
      <alignment horizontal="left"/>
    </xf>
    <xf numFmtId="0" fontId="0" fillId="0" borderId="0" xfId="0"/>
    <xf numFmtId="168" fontId="20" fillId="2" borderId="0" xfId="0" applyNumberFormat="1" applyFont="1" applyFill="1" applyAlignment="1">
      <alignment horizontal="right"/>
    </xf>
    <xf numFmtId="0" fontId="6" fillId="3" borderId="1" xfId="0" applyFont="1" applyFill="1" applyBorder="1"/>
    <xf numFmtId="0" fontId="0" fillId="0" borderId="1" xfId="0" applyBorder="1"/>
    <xf numFmtId="0" fontId="18" fillId="0" borderId="0" xfId="0" applyFont="1" applyAlignment="1">
      <alignment vertical="top" wrapText="1"/>
    </xf>
    <xf numFmtId="167" fontId="6" fillId="3" borderId="1" xfId="0" applyNumberFormat="1" applyFont="1" applyFill="1" applyBorder="1"/>
    <xf numFmtId="16" fontId="0" fillId="0" borderId="0" xfId="0" applyNumberFormat="1" applyAlignment="1">
      <alignment horizontal="left" vertical="center"/>
    </xf>
  </cellXfs>
  <cellStyles count="1">
    <cellStyle name="Normal" xfId="0" builtinId="0"/>
  </cellStyles>
  <dxfs count="21">
    <dxf>
      <font>
        <b/>
        <color rgb="FFB26A00"/>
      </font>
    </dxf>
    <dxf>
      <font>
        <b/>
        <color rgb="FF2E7D32"/>
      </font>
    </dxf>
    <dxf>
      <font>
        <color rgb="FF8C96A3"/>
      </font>
    </dxf>
    <dxf>
      <font>
        <b/>
        <color rgb="FF595959"/>
      </font>
      <fill>
        <patternFill patternType="solid">
          <fgColor rgb="FFE6E6E6"/>
        </patternFill>
      </fill>
    </dxf>
    <dxf>
      <font>
        <b/>
        <color rgb="FF595959"/>
      </font>
      <fill>
        <patternFill patternType="solid">
          <fgColor rgb="FFE6E6E6"/>
        </patternFill>
      </fill>
    </dxf>
    <dxf>
      <font>
        <b/>
        <color rgb="FF595959"/>
      </font>
      <fill>
        <patternFill patternType="solid">
          <fgColor rgb="FFE6E6E6"/>
        </patternFill>
      </fill>
    </dxf>
    <dxf>
      <font>
        <b/>
        <color rgb="FFA61B1B"/>
      </font>
      <fill>
        <patternFill patternType="solid">
          <fgColor rgb="FFF8D0D0"/>
        </patternFill>
      </fill>
    </dxf>
    <dxf>
      <font>
        <b/>
        <color rgb="FF8A5A00"/>
      </font>
      <fill>
        <patternFill patternType="solid">
          <fgColor rgb="FFFFF1C2"/>
        </patternFill>
      </fill>
    </dxf>
    <dxf>
      <font>
        <b/>
        <color rgb="FF2E7D32"/>
      </font>
      <fill>
        <patternFill patternType="solid">
          <fgColor rgb="FFE3F2E1"/>
        </patternFill>
      </fill>
    </dxf>
    <dxf>
      <font>
        <b/>
        <color rgb="FF2E7D32"/>
      </font>
      <fill>
        <patternFill patternType="solid">
          <fgColor rgb="FFE3F2E1"/>
        </patternFill>
      </fill>
    </dxf>
    <dxf>
      <font>
        <b/>
        <color rgb="FF1B5E20"/>
      </font>
      <fill>
        <patternFill patternType="solid">
          <fgColor rgb="FFC8E6C9"/>
        </patternFill>
      </fill>
    </dxf>
    <dxf>
      <font>
        <b/>
        <color rgb="FF595959"/>
      </font>
      <fill>
        <patternFill patternType="solid">
          <fgColor rgb="FFE6E6E6"/>
        </patternFill>
      </fill>
    </dxf>
    <dxf>
      <font>
        <b/>
        <color rgb="FFA61B1B"/>
      </font>
      <fill>
        <patternFill patternType="solid">
          <fgColor rgb="FFF8D0D0"/>
        </patternFill>
      </fill>
    </dxf>
    <dxf>
      <font>
        <b/>
        <color rgb="FF1B5E20"/>
      </font>
      <fill>
        <patternFill patternType="solid">
          <fgColor rgb="FFC8E6C9"/>
        </patternFill>
      </fill>
    </dxf>
    <dxf>
      <font>
        <b/>
        <color rgb="FFC00000"/>
      </font>
    </dxf>
    <dxf>
      <border>
        <bottom style="thin">
          <color rgb="FFC9D3DF"/>
        </bottom>
      </border>
    </dxf>
    <dxf>
      <fill>
        <patternFill patternType="solid">
          <fgColor rgb="FFEEF3F8"/>
        </patternFill>
      </fill>
      <border>
        <bottom style="thin">
          <color rgb="FFC9D3DF"/>
        </bottom>
      </border>
    </dxf>
    <dxf>
      <border>
        <bottom style="thin">
          <color rgb="FFC9D3DF"/>
        </bottom>
      </border>
    </dxf>
    <dxf>
      <fill>
        <patternFill patternType="solid">
          <fgColor rgb="FFEEF3F8"/>
        </patternFill>
      </fill>
      <border>
        <bottom style="thin">
          <color rgb="FFC9D3DF"/>
        </bottom>
      </border>
    </dxf>
    <dxf>
      <border>
        <bottom style="thin">
          <color rgb="FFC9D3DF"/>
        </bottom>
      </border>
    </dxf>
    <dxf>
      <fill>
        <patternFill patternType="solid">
          <fgColor rgb="FFEEF3F8"/>
        </patternFill>
      </fill>
      <border>
        <bottom style="thin">
          <color rgb="FFC9D3D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5619750" cy="3848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lslutning" displayName="Tilslutning" ref="B17:O47">
  <autoFilter ref="B17:O47" xr:uid="{00000000-0009-0000-0100-000001000000}"/>
  <tableColumns count="14">
    <tableColumn id="1" xr3:uid="{00000000-0010-0000-0000-000001000000}" name="Samarbeidspart"/>
    <tableColumn id="2" xr3:uid="{00000000-0010-0000-0000-000002000000}" name="Type">
      <calculatedColumnFormula>IFERROR(INDEX(Parter[Type],MATCH(Tilslutning[[#This Row],[Samarbeidspart]],Parter[Samarbeidspart],0)),"")</calculatedColumnFormula>
    </tableColumn>
    <tableColumn id="3" xr3:uid="{00000000-0010-0000-0000-000003000000}" name="Kontaktperson">
      <calculatedColumnFormula>IFERROR(LOOKUP(2,1/((Kontakter[Samarbeidspart]=Tilslutning[[#This Row],[Samarbeidspart]])*(Kontakter[Rolle]="Kontaktperson")*(Kontakter[Status]="Aktiv")),Kontakter[Kontaktperson])&amp;"","")</calculatedColumnFormula>
    </tableColumn>
    <tableColumn id="4" xr3:uid="{00000000-0010-0000-0000-000004000000}" name="E-post">
      <calculatedColumnFormula>IFERROR(LOOKUP(2,1/((Kontakter[Samarbeidspart]=Tilslutning[[#This Row],[Samarbeidspart]])*(Kontakter[Rolle]="Kontaktperson")*(Kontakter[Status]="Aktiv")),Kontakter[E-post])&amp;"","")</calculatedColumnFormula>
    </tableColumn>
    <tableColumn id="5" xr3:uid="{00000000-0010-0000-0000-000005000000}" name="Dato sendt"/>
    <tableColumn id="6" xr3:uid="{00000000-0010-0000-0000-000006000000}" name="Svarfrist (beregnes)">
      <calculatedColumnFormula>IF(Tilslutning[[#This Row],[Dato sendt]]="","",Tilslutning[[#This Row],[Dato sendt]]+21)</calculatedColumnFormula>
    </tableColumn>
    <tableColumn id="7" xr3:uid="{00000000-0010-0000-0000-000007000000}" name="Dato purret"/>
    <tableColumn id="8" xr3:uid="{00000000-0010-0000-0000-000008000000}" name="Svar (velg)"/>
    <tableColumn id="9" xr3:uid="{00000000-0010-0000-0000-000009000000}" name="Dato dok sendt"/>
    <tableColumn id="10" xr3:uid="{00000000-0010-0000-0000-00000A000000}" name="Trekkfrist (beregnes)">
      <calculatedColumnFormula>IF(Tilslutning[[#This Row],[Dato dok sendt]]="","",Tilslutning[[#This Row],[Dato dok sendt]]+5)</calculatedColumnFormula>
    </tableColumn>
    <tableColumn id="11" xr3:uid="{00000000-0010-0000-0000-00000B000000}" name="Trukket (velg)"/>
    <tableColumn id="12" xr3:uid="{00000000-0010-0000-0000-00000C000000}" name="Status (beregnes)">
      <calculatedColumnFormula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calculatedColumnFormula>
    </tableColumn>
    <tableColumn id="13" xr3:uid="{00000000-0010-0000-0000-00000D000000}" name="Beløp pr år (kr)"/>
    <tableColumn id="14" xr3:uid="{00000000-0010-0000-0000-00000E000000}" name="Merknad (fritekst)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arter" displayName="Parter" ref="B5:M35">
  <autoFilter ref="B5:M35" xr:uid="{00000000-0009-0000-0100-000002000000}"/>
  <tableColumns count="12">
    <tableColumn id="1" xr3:uid="{00000000-0010-0000-0100-000001000000}" name="Samarbeidspart"/>
    <tableColumn id="2" xr3:uid="{00000000-0010-0000-0100-000002000000}" name="Type"/>
    <tableColumn id="3" xr3:uid="{00000000-0010-0000-0100-000003000000}" name="Orgnr"/>
    <tableColumn id="4" xr3:uid="{00000000-0010-0000-0100-000004000000}" name="Kommunenr"/>
    <tableColumn id="5" xr3:uid="{00000000-0010-0000-0100-000005000000}" name="Adresse"/>
    <tableColumn id="6" xr3:uid="{00000000-0010-0000-0100-000006000000}" name="Postnr"/>
    <tableColumn id="7" xr3:uid="{00000000-0010-0000-0100-000007000000}" name="Poststed"/>
    <tableColumn id="8" xr3:uid="{00000000-0010-0000-0100-000008000000}" name="Postmottak"/>
    <tableColumn id="9" xr3:uid="{00000000-0010-0000-0100-000009000000}" name="E-handel"/>
    <tableColumn id="10" xr3:uid="{00000000-0010-0000-0100-00000A000000}" name="Status"/>
    <tableColumn id="11" xr3:uid="{00000000-0010-0000-0100-00000B000000}" name="Innbyggere">
      <calculatedColumnFormula>IF(Parter[[#This Row],[Kommunenr]]="","",IFERROR(INDEX(Innbyggere[Innbyggere],MATCH(Parter[[#This Row],[Kommunenr]],Innbyggere[Kommunenr],0)),""))</calculatedColumnFormula>
    </tableColumn>
    <tableColumn id="12" xr3:uid="{00000000-0010-0000-0100-00000C000000}" name="Merkna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Kontakter" displayName="Kontakter" ref="B5:O66">
  <autoFilter ref="B5:O66" xr:uid="{00000000-0009-0000-0100-000003000000}"/>
  <tableColumns count="14">
    <tableColumn id="1" xr3:uid="{00000000-0010-0000-0200-000001000000}" name="Samarbeidspart"/>
    <tableColumn id="2" xr3:uid="{00000000-0010-0000-0200-000002000000}" name="Rolle"/>
    <tableColumn id="3" xr3:uid="{00000000-0010-0000-0200-000003000000}" name="Kontaktperson"/>
    <tableColumn id="4" xr3:uid="{00000000-0010-0000-0200-000004000000}" name="Mobil"/>
    <tableColumn id="5" xr3:uid="{00000000-0010-0000-0200-000005000000}" name="Telefon"/>
    <tableColumn id="6" xr3:uid="{00000000-0010-0000-0200-000006000000}" name="E-post"/>
    <tableColumn id="7" xr3:uid="{00000000-0010-0000-0200-000007000000}" name="Ressursnr"/>
    <tableColumn id="8" xr3:uid="{00000000-0010-0000-0200-000008000000}" name="Gyldig fra"/>
    <tableColumn id="9" xr3:uid="{00000000-0010-0000-0200-000009000000}" name="Gyldig til"/>
    <tableColumn id="10" xr3:uid="{00000000-0010-0000-0200-00000A000000}" name="Merknad"/>
    <tableColumn id="11" xr3:uid="{00000000-0010-0000-0200-00000B000000}" name="Status">
      <calculatedColumnFormula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calculatedColumnFormula>
    </tableColumn>
    <tableColumn id="12" xr3:uid="{00000000-0010-0000-0200-00000C000000}" name="Type">
      <calculatedColumnFormula>IFERROR(INDEX(Parter[Type],MATCH(Kontakter[[#This Row],[Samarbeidspart]],Parter[Samarbeidspart],0)),"")</calculatedColumnFormula>
    </tableColumn>
    <tableColumn id="13" xr3:uid="{00000000-0010-0000-0200-00000D000000}" name="Orgnr">
      <calculatedColumnFormula>IFERROR(INDEX(Parter[Orgnr],MATCH(Kontakter[[#This Row],[Samarbeidspart]],Parter[Samarbeidspart],0)),"")</calculatedColumnFormula>
    </tableColumn>
    <tableColumn id="14" xr3:uid="{00000000-0010-0000-0200-00000E000000}" name="Postmottak">
      <calculatedColumnFormula>IFERROR(INDEX(Parter[Postmottak],MATCH(Kontakter[[#This Row],[Samarbeidspart]],Parter[Samarbeidspart],0))&amp;"","")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Innbyggere" displayName="Innbyggere" ref="B7:D22">
  <autoFilter ref="B7:D22" xr:uid="{00000000-0009-0000-0100-000004000000}"/>
  <tableColumns count="3">
    <tableColumn id="1" xr3:uid="{00000000-0010-0000-0300-000001000000}" name="Kommunenr"/>
    <tableColumn id="2" xr3:uid="{00000000-0010-0000-0300-000002000000}" name="Kommune"/>
    <tableColumn id="3" xr3:uid="{00000000-0010-0000-0300-000003000000}" name="Innbygge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ergen.kommune.no/hvaskjer/tema/innkjopssamarbeid" TargetMode="External"/><Relationship Id="rId1" Type="http://schemas.openxmlformats.org/officeDocument/2006/relationships/hyperlink" Target="https://bergen.extend.no/cgi-bin/document.pl?pid=bergen&amp;DocumentID=43215&amp;UnitID=5519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www.ssb.no/statbank/table/06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75E"/>
    <pageSetUpPr fitToPage="1"/>
  </sheetPr>
  <dimension ref="A1:O47"/>
  <sheetViews>
    <sheetView showGridLines="0" tabSelected="1" workbookViewId="0">
      <selection activeCell="E15" sqref="E15"/>
    </sheetView>
  </sheetViews>
  <sheetFormatPr defaultRowHeight="14.4" x14ac:dyDescent="0.3"/>
  <cols>
    <col min="1" max="1" width="2" customWidth="1"/>
    <col min="2" max="2" width="30" customWidth="1"/>
    <col min="3" max="3" width="3" customWidth="1"/>
    <col min="4" max="7" width="15" customWidth="1"/>
    <col min="8" max="8" width="3" customWidth="1"/>
    <col min="9" max="14" width="14" customWidth="1"/>
    <col min="15" max="15" width="3" customWidth="1"/>
  </cols>
  <sheetData>
    <row r="1" spans="1:15" ht="7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6" customHeight="1" x14ac:dyDescent="0.6">
      <c r="A3" s="2"/>
      <c r="B3" s="3" t="s">
        <v>0</v>
      </c>
      <c r="C3" s="2"/>
      <c r="D3" s="2"/>
      <c r="E3" s="2"/>
      <c r="F3" s="2"/>
      <c r="G3" s="2"/>
      <c r="H3" s="2"/>
      <c r="I3" s="2"/>
      <c r="J3" s="2"/>
      <c r="K3" s="2"/>
      <c r="L3" s="70">
        <f>MAX(Kontakter[Gyldig fra])</f>
        <v>46316</v>
      </c>
      <c r="M3" s="69"/>
      <c r="N3" s="69"/>
      <c r="O3" s="2"/>
    </row>
    <row r="4" spans="1:15" ht="22.05" customHeight="1" x14ac:dyDescent="0.3">
      <c r="A4" s="2"/>
      <c r="B4" s="4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4" customHeight="1" x14ac:dyDescent="0.3">
      <c r="A6" s="1"/>
      <c r="B6" s="5" t="s">
        <v>2</v>
      </c>
      <c r="C6" s="1"/>
      <c r="D6" s="5" t="s">
        <v>3</v>
      </c>
      <c r="E6" s="1"/>
      <c r="F6" s="1"/>
      <c r="G6" s="1"/>
      <c r="H6" s="1"/>
      <c r="I6" s="5" t="s">
        <v>4</v>
      </c>
      <c r="J6" s="1"/>
      <c r="K6" s="1"/>
      <c r="L6" s="1"/>
      <c r="M6" s="1"/>
      <c r="N6" s="1"/>
      <c r="O6" s="1"/>
    </row>
    <row r="7" spans="1:15" ht="24" customHeight="1" x14ac:dyDescent="0.3">
      <c r="A7" s="1"/>
      <c r="B7" s="6" t="s">
        <v>5</v>
      </c>
      <c r="C7" s="1"/>
      <c r="D7" s="7">
        <f>COUNTIFS(Parter[Status],"Aktiv")</f>
        <v>30</v>
      </c>
      <c r="E7" s="7">
        <f>COUNTIFS(Parter[Status],"Aktiv",Parter[Type],"Kommune")</f>
        <v>14</v>
      </c>
      <c r="F7" s="7">
        <f>COUNTIFS(Parter[Status],"Aktiv",Parter[Type],"Private alders- og sykehjem")</f>
        <v>14</v>
      </c>
      <c r="G7" s="7">
        <f>COUNTIFS(Parter[Status],"Aktiv",Parter[Type],"Statlige/Annet")</f>
        <v>2</v>
      </c>
      <c r="H7" s="1"/>
      <c r="I7" s="1"/>
      <c r="J7" s="1"/>
      <c r="K7" s="1"/>
      <c r="L7" s="1"/>
      <c r="M7" s="1"/>
      <c r="N7" s="1"/>
      <c r="O7" s="1"/>
    </row>
    <row r="8" spans="1:15" ht="24" customHeight="1" x14ac:dyDescent="0.3">
      <c r="A8" s="1"/>
      <c r="B8" s="8" t="s">
        <v>6</v>
      </c>
      <c r="C8" s="1"/>
      <c r="D8" s="9" t="s">
        <v>7</v>
      </c>
      <c r="E8" s="9" t="s">
        <v>8</v>
      </c>
      <c r="F8" s="9" t="s">
        <v>9</v>
      </c>
      <c r="G8" s="9" t="s">
        <v>10</v>
      </c>
      <c r="H8" s="1"/>
      <c r="I8" s="1"/>
      <c r="J8" s="1"/>
      <c r="K8" s="1"/>
      <c r="L8" s="1"/>
      <c r="M8" s="1"/>
      <c r="N8" s="1"/>
      <c r="O8" s="1"/>
    </row>
    <row r="9" spans="1:15" ht="24" customHeight="1" x14ac:dyDescent="0.3">
      <c r="A9" s="1"/>
      <c r="B9" s="6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4" customHeight="1" x14ac:dyDescent="0.3">
      <c r="A10" s="1"/>
      <c r="B10" s="8" t="s">
        <v>12</v>
      </c>
      <c r="C10" s="1"/>
      <c r="D10" s="66">
        <f>SUMIFS(Parter[Innbyggere],Parter[Status],"Aktiv")</f>
        <v>189286</v>
      </c>
      <c r="E10" s="67"/>
      <c r="F10" s="66">
        <f>SUMIFS(Parter[Innbyggere],Parter[Status],"Aktiv")+SUMIFS(Innbyggere[Innbyggere],Innbyggere[Kommunenr],"4601")</f>
        <v>484146</v>
      </c>
      <c r="G10" s="67"/>
      <c r="H10" s="1"/>
      <c r="I10" s="1"/>
      <c r="J10" s="1"/>
      <c r="K10" s="1"/>
      <c r="L10" s="1"/>
      <c r="M10" s="1"/>
      <c r="N10" s="1"/>
      <c r="O10" s="1"/>
    </row>
    <row r="11" spans="1:15" ht="24" customHeight="1" x14ac:dyDescent="0.3">
      <c r="A11" s="1"/>
      <c r="B11" s="6" t="s">
        <v>13</v>
      </c>
      <c r="C11" s="1"/>
      <c r="D11" s="64" t="s">
        <v>14</v>
      </c>
      <c r="E11" s="65"/>
      <c r="F11" s="64" t="s">
        <v>15</v>
      </c>
      <c r="G11" s="65"/>
      <c r="H11" s="1"/>
      <c r="I11" s="1"/>
      <c r="J11" s="1"/>
      <c r="K11" s="1"/>
      <c r="L11" s="1"/>
      <c r="M11" s="1"/>
      <c r="N11" s="1"/>
      <c r="O11" s="1"/>
    </row>
    <row r="12" spans="1:15" ht="24" customHeight="1" x14ac:dyDescent="0.3">
      <c r="A12" s="1"/>
      <c r="B12" s="8" t="s">
        <v>16</v>
      </c>
      <c r="C12" s="1"/>
      <c r="D12" s="68">
        <f>Innbyggere!$C$5</f>
        <v>46023</v>
      </c>
      <c r="E12" s="69"/>
      <c r="F12" s="69"/>
      <c r="G12" s="69"/>
      <c r="H12" s="1"/>
      <c r="I12" s="1"/>
      <c r="J12" s="1"/>
      <c r="K12" s="1"/>
      <c r="L12" s="1"/>
      <c r="M12" s="1"/>
      <c r="N12" s="1"/>
      <c r="O12" s="1"/>
    </row>
    <row r="13" spans="1:15" ht="24" customHeight="1" x14ac:dyDescent="0.3">
      <c r="A13" s="1"/>
      <c r="B13" s="10" t="s">
        <v>17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4" customHeight="1" x14ac:dyDescent="0.3">
      <c r="A14" s="1"/>
      <c r="B14" s="8" t="s">
        <v>18</v>
      </c>
      <c r="C14" s="1"/>
      <c r="D14" s="5" t="s">
        <v>19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4" customHeight="1" x14ac:dyDescent="0.3">
      <c r="A15" s="1"/>
      <c r="B15" s="1"/>
      <c r="C15" s="1"/>
      <c r="D15" s="11" t="s">
        <v>20</v>
      </c>
      <c r="E15" s="11" t="s">
        <v>21</v>
      </c>
      <c r="F15" s="11"/>
      <c r="G15" s="11" t="s">
        <v>22</v>
      </c>
      <c r="H15" s="1"/>
      <c r="I15" s="1"/>
      <c r="J15" s="1"/>
      <c r="K15" s="1"/>
      <c r="L15" s="1"/>
      <c r="M15" s="1"/>
      <c r="N15" s="1"/>
      <c r="O15" s="1"/>
    </row>
    <row r="16" spans="1:15" ht="24" customHeight="1" x14ac:dyDescent="0.3">
      <c r="A16" s="1"/>
      <c r="B16" s="5" t="s">
        <v>23</v>
      </c>
      <c r="C16" s="1"/>
      <c r="D16" s="12" cm="1">
        <f t="array" aca="1" ref="D16:D21" ca="1">IFERROR(_xlfn.TAKE(_xlfn._xlws.SORT(_xlfn._xlws.FILTER(Kontakter[Gyldig fra],(Kontakter[Gyldig fra]&lt;&gt;"")*(Kontakter[Gyldig fra]&lt;=TODAY())),1,-1),6),"")</f>
        <v>46316</v>
      </c>
      <c r="E16" s="13" t="str" cm="1">
        <f t="array" aca="1" ref="E16:E21" ca="1">IFERROR(_xlfn.TAKE(_xlfn.SORTBY(_xlfn._xlws.FILTER(Kontakter[Samarbeidspart]&amp;"",(Kontakter[Gyldig fra]&lt;&gt;"")*(Kontakter[Gyldig fra]&lt;=TODAY())),_xlfn._xlws.FILTER(Kontakter[Gyldig fra],(Kontakter[Gyldig fra]&lt;&gt;"")*(Kontakter[Gyldig fra]&lt;=TODAY())),-1),6),"")</f>
        <v>Samnanger kommune</v>
      </c>
      <c r="F16" s="13"/>
      <c r="G16" s="13" t="str" cm="1">
        <f t="array" aca="1" ref="G16:G21" ca="1">IFERROR(_xlfn.TAKE(_xlfn.SORTBY(_xlfn._xlws.FILTER(Kontakter[Kontaktperson]&amp;"",(Kontakter[Gyldig fra]&lt;&gt;"")*(Kontakter[Gyldig fra]&lt;=TODAY())),_xlfn._xlws.FILTER(Kontakter[Gyldig fra],(Kontakter[Gyldig fra]&lt;&gt;"")*(Kontakter[Gyldig fra]&lt;=TODAY())),-1),6),"")</f>
        <v>Henrik Røen</v>
      </c>
      <c r="H16" s="1"/>
      <c r="I16" s="1"/>
      <c r="J16" s="1"/>
      <c r="K16" s="1"/>
      <c r="L16" s="1"/>
      <c r="M16" s="1"/>
      <c r="N16" s="1"/>
      <c r="O16" s="1"/>
    </row>
    <row r="17" spans="1:15" ht="24" customHeight="1" x14ac:dyDescent="0.3">
      <c r="A17" s="1"/>
      <c r="B17" s="14" t="s">
        <v>24</v>
      </c>
      <c r="C17" s="1"/>
      <c r="D17" s="12">
        <f ca="1"/>
        <v>46280</v>
      </c>
      <c r="E17" s="13" t="str">
        <f ca="1"/>
        <v>Kvam Herad</v>
      </c>
      <c r="F17" s="13"/>
      <c r="G17" s="13" t="str">
        <f ca="1"/>
        <v>Eivind Dyrøy</v>
      </c>
      <c r="H17" s="1"/>
      <c r="I17" s="1"/>
      <c r="J17" s="1"/>
      <c r="K17" s="1"/>
      <c r="L17" s="1"/>
      <c r="M17" s="1"/>
      <c r="N17" s="1"/>
      <c r="O17" s="1"/>
    </row>
    <row r="18" spans="1:15" ht="24" customHeight="1" x14ac:dyDescent="0.3">
      <c r="A18" s="1"/>
      <c r="B18" s="8" t="s">
        <v>25</v>
      </c>
      <c r="C18" s="1"/>
      <c r="D18" s="12">
        <f ca="1"/>
        <v>46268</v>
      </c>
      <c r="E18" s="13" t="str">
        <f ca="1"/>
        <v>Stiftelsen Metodisthjemmet Bergen</v>
      </c>
      <c r="F18" s="13"/>
      <c r="G18" s="13" t="str">
        <f ca="1"/>
        <v>Emma Pétursdóttir</v>
      </c>
      <c r="H18" s="1"/>
      <c r="I18" s="1"/>
      <c r="J18" s="1"/>
      <c r="K18" s="1"/>
      <c r="L18" s="1"/>
      <c r="M18" s="1"/>
      <c r="N18" s="1"/>
      <c r="O18" s="1"/>
    </row>
    <row r="19" spans="1:15" ht="24" customHeight="1" x14ac:dyDescent="0.3">
      <c r="A19" s="1"/>
      <c r="B19" s="14" t="s">
        <v>26</v>
      </c>
      <c r="C19" s="1"/>
      <c r="D19" s="12">
        <f ca="1"/>
        <v>46203</v>
      </c>
      <c r="E19" s="13" t="str">
        <f ca="1"/>
        <v>Vaksdal kommune</v>
      </c>
      <c r="F19" s="13"/>
      <c r="G19" s="13" t="str">
        <f ca="1"/>
        <v>Truls Morten Kaland</v>
      </c>
      <c r="H19" s="1"/>
      <c r="I19" s="1"/>
      <c r="J19" s="1"/>
      <c r="K19" s="1"/>
      <c r="L19" s="1"/>
      <c r="M19" s="1"/>
      <c r="N19" s="1"/>
      <c r="O19" s="1"/>
    </row>
    <row r="20" spans="1:15" ht="24" customHeight="1" x14ac:dyDescent="0.3">
      <c r="A20" s="1"/>
      <c r="B20" s="8" t="s">
        <v>27</v>
      </c>
      <c r="C20" s="1"/>
      <c r="D20" s="12">
        <f ca="1"/>
        <v>46072</v>
      </c>
      <c r="E20" s="13" t="str">
        <f ca="1"/>
        <v>Bergen Kirkelige Fellesråd</v>
      </c>
      <c r="F20" s="13"/>
      <c r="G20" s="13" t="str">
        <f ca="1"/>
        <v>Ingvill Katrine Tesdal</v>
      </c>
      <c r="H20" s="1"/>
      <c r="I20" s="1"/>
      <c r="J20" s="1"/>
      <c r="K20" s="1"/>
      <c r="L20" s="1"/>
      <c r="M20" s="1"/>
      <c r="N20" s="1"/>
      <c r="O20" s="1"/>
    </row>
    <row r="21" spans="1:15" ht="24" customHeight="1" x14ac:dyDescent="0.3">
      <c r="A21" s="1"/>
      <c r="B21" s="1"/>
      <c r="C21" s="1"/>
      <c r="D21" s="12">
        <f ca="1"/>
        <v>46007</v>
      </c>
      <c r="E21" s="13" t="str">
        <f ca="1"/>
        <v>Askøy kommune</v>
      </c>
      <c r="F21" s="13"/>
      <c r="G21" s="13" t="str">
        <f ca="1"/>
        <v>Tonje Skeie Hjelle</v>
      </c>
      <c r="H21" s="1"/>
      <c r="I21" s="1"/>
      <c r="J21" s="1"/>
      <c r="K21" s="1"/>
      <c r="L21" s="1"/>
      <c r="M21" s="1"/>
      <c r="N21" s="1"/>
      <c r="O21" s="1"/>
    </row>
    <row r="22" spans="1:15" ht="24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4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4" customHeight="1" x14ac:dyDescent="0.3">
      <c r="A24" s="1"/>
      <c r="B24" s="1"/>
      <c r="C24" s="1"/>
      <c r="D24" s="5" t="s">
        <v>28</v>
      </c>
      <c r="E24" s="1"/>
      <c r="F24" s="1"/>
      <c r="G24" s="1"/>
      <c r="H24" s="1"/>
      <c r="I24" s="5" t="s">
        <v>29</v>
      </c>
      <c r="J24" s="1"/>
      <c r="K24" s="1"/>
      <c r="L24" s="1"/>
      <c r="M24" s="1"/>
      <c r="N24" s="1"/>
      <c r="O24" s="1"/>
    </row>
    <row r="25" spans="1:15" ht="24" customHeight="1" x14ac:dyDescent="0.3">
      <c r="A25" s="1"/>
      <c r="B25" s="1"/>
      <c r="C25" s="1"/>
      <c r="D25" s="11" t="s">
        <v>21</v>
      </c>
      <c r="E25" s="11"/>
      <c r="F25" s="11" t="s">
        <v>30</v>
      </c>
      <c r="G25" s="11" t="s">
        <v>31</v>
      </c>
      <c r="H25" s="1"/>
      <c r="I25" s="11" t="s">
        <v>32</v>
      </c>
      <c r="J25" s="11"/>
      <c r="K25" s="15" t="s">
        <v>33</v>
      </c>
      <c r="L25" s="16" t="s">
        <v>32</v>
      </c>
      <c r="M25" s="11"/>
      <c r="N25" s="15" t="s">
        <v>33</v>
      </c>
      <c r="O25" s="1"/>
    </row>
    <row r="26" spans="1:15" ht="24" customHeight="1" x14ac:dyDescent="0.3">
      <c r="A26" s="1"/>
      <c r="B26" s="1"/>
      <c r="C26" s="1"/>
      <c r="D26" s="17" t="str" cm="1">
        <f t="array" aca="1" ref="D26" ca="1">IFERROR(_xlfn.TAKE(_xlfn._xlws.FILTER(Kontakter[Samarbeidspart]&amp;"",(Kontakter[Status]&lt;&gt;"Avsluttet")*(Kontakter[Merknad]&lt;&gt;"")),6),"Ingen merknader")</f>
        <v>Ingen merknader</v>
      </c>
      <c r="E26" s="17"/>
      <c r="F26" s="17" t="str" cm="1">
        <f t="array" aca="1" ref="F26" ca="1">IFERROR(_xlfn.TAKE(_xlfn._xlws.FILTER(Kontakter[Kontaktperson]&amp;"",(Kontakter[Status]&lt;&gt;"Avsluttet")*(Kontakter[Merknad]&lt;&gt;"")),6),"")</f>
        <v/>
      </c>
      <c r="G26" s="17" t="str" cm="1">
        <f t="array" aca="1" ref="G26" ca="1">IFERROR(_xlfn.TAKE(_xlfn._xlws.FILTER(Kontakter[Merknad]&amp;"",(Kontakter[Status]&lt;&gt;"Avsluttet")*(Kontakter[Merknad]&lt;&gt;"")),6),"")</f>
        <v/>
      </c>
      <c r="H26" s="1"/>
      <c r="I26" s="17" t="str" cm="1">
        <f t="array" ref="I26:I32">IFERROR(_xlfn.TAKE(_xlfn.SORTBY(SUBSTITUTE(SUBSTITUTE(SUBSTITUTE(_xlfn._xlws.FILTER(Parter[Samarbeidspart],(Parter[Status]="Aktiv")*(Parter[Innbyggere]&lt;&gt;""))," kommune","")," herad","")," Herad",""),_xlfn._xlws.FILTER(Parter[Innbyggere],(Parter[Status]="Aktiv")*(Parter[Innbyggere]&lt;&gt;"")),-1),7),"")</f>
        <v>Øygarden</v>
      </c>
      <c r="J26" s="17"/>
      <c r="K26" s="18" cm="1">
        <f t="array" ref="K26:K32">IFERROR(_xlfn.TAKE(_xlfn._xlws.SORT(_xlfn._xlws.FILTER(Parter[Innbyggere],(Parter[Status]="Aktiv")*(Parter[Innbyggere]&lt;&gt;"")),1,-1),7),"")</f>
        <v>40641</v>
      </c>
      <c r="L26" s="19" t="str" cm="1">
        <f t="array" ref="L26:L32">IFERROR(_xlfn.DROP(_xlfn.SORTBY(SUBSTITUTE(SUBSTITUTE(SUBSTITUTE(_xlfn._xlws.FILTER(Parter[Samarbeidspart],(Parter[Status]="Aktiv")*(Parter[Innbyggere]&lt;&gt;""))," kommune","")," herad","")," Herad",""),_xlfn._xlws.FILTER(Parter[Innbyggere],(Parter[Status]="Aktiv")*(Parter[Innbyggere]&lt;&gt;"")),-1),7),"")</f>
        <v>Osterøy</v>
      </c>
      <c r="M26" s="17"/>
      <c r="N26" s="18" cm="1">
        <f t="array" ref="N26:N32">IFERROR(_xlfn.DROP(_xlfn._xlws.SORT(_xlfn._xlws.FILTER(Parter[Innbyggere],(Parter[Status]="Aktiv")*(Parter[Innbyggere]&lt;&gt;"")),1,-1),7),"")</f>
        <v>8231</v>
      </c>
      <c r="O26" s="1"/>
    </row>
    <row r="27" spans="1:15" ht="24" customHeight="1" x14ac:dyDescent="0.3">
      <c r="A27" s="1"/>
      <c r="B27" s="1"/>
      <c r="C27" s="1"/>
      <c r="D27" s="17"/>
      <c r="E27" s="17"/>
      <c r="F27" s="17"/>
      <c r="G27" s="17"/>
      <c r="H27" s="1"/>
      <c r="I27" s="17" t="str">
        <v>Askøy</v>
      </c>
      <c r="J27" s="17"/>
      <c r="K27" s="18">
        <v>30600</v>
      </c>
      <c r="L27" s="19" t="str">
        <v>Austevoll</v>
      </c>
      <c r="M27" s="17"/>
      <c r="N27" s="18">
        <v>5515</v>
      </c>
      <c r="O27" s="1"/>
    </row>
    <row r="28" spans="1:15" ht="24" customHeight="1" x14ac:dyDescent="0.3">
      <c r="A28" s="1"/>
      <c r="B28" s="1"/>
      <c r="C28" s="1"/>
      <c r="D28" s="17"/>
      <c r="E28" s="17"/>
      <c r="F28" s="17"/>
      <c r="G28" s="17"/>
      <c r="H28" s="1"/>
      <c r="I28" s="17" t="str">
        <v>Alver</v>
      </c>
      <c r="J28" s="17"/>
      <c r="K28" s="18">
        <v>30285</v>
      </c>
      <c r="L28" s="19" t="str">
        <v>Vaksdal</v>
      </c>
      <c r="M28" s="17"/>
      <c r="N28" s="18">
        <v>3899</v>
      </c>
      <c r="O28" s="1"/>
    </row>
    <row r="29" spans="1:15" ht="24" customHeight="1" x14ac:dyDescent="0.3">
      <c r="A29" s="1"/>
      <c r="B29" s="1"/>
      <c r="C29" s="1"/>
      <c r="D29" s="17"/>
      <c r="E29" s="17"/>
      <c r="F29" s="17"/>
      <c r="G29" s="17"/>
      <c r="H29" s="1"/>
      <c r="I29" s="17" t="str">
        <v>Bjørnafjorden</v>
      </c>
      <c r="J29" s="17"/>
      <c r="K29" s="18">
        <v>26753</v>
      </c>
      <c r="L29" s="19" t="str">
        <v>Austrheim</v>
      </c>
      <c r="M29" s="17"/>
      <c r="N29" s="18">
        <v>2947</v>
      </c>
      <c r="O29" s="1"/>
    </row>
    <row r="30" spans="1:15" ht="24" customHeight="1" x14ac:dyDescent="0.3">
      <c r="A30" s="1"/>
      <c r="B30" s="1"/>
      <c r="C30" s="1"/>
      <c r="D30" s="17"/>
      <c r="E30" s="17"/>
      <c r="F30" s="17"/>
      <c r="G30" s="17"/>
      <c r="H30" s="1"/>
      <c r="I30" s="17" t="str">
        <v>Voss</v>
      </c>
      <c r="J30" s="17"/>
      <c r="K30" s="18">
        <v>16438</v>
      </c>
      <c r="L30" s="19" t="str">
        <v>Samnanger</v>
      </c>
      <c r="M30" s="17"/>
      <c r="N30" s="18">
        <v>2489</v>
      </c>
      <c r="O30" s="1"/>
    </row>
    <row r="31" spans="1:15" ht="24" customHeight="1" x14ac:dyDescent="0.3">
      <c r="A31" s="1"/>
      <c r="B31" s="1"/>
      <c r="C31" s="1"/>
      <c r="D31" s="17"/>
      <c r="E31" s="17"/>
      <c r="F31" s="17"/>
      <c r="G31" s="17"/>
      <c r="H31" s="1"/>
      <c r="I31" s="17" t="str">
        <v>Ullensvang</v>
      </c>
      <c r="J31" s="17"/>
      <c r="K31" s="18">
        <v>10929</v>
      </c>
      <c r="L31" s="19" t="str">
        <v>Masfjorden</v>
      </c>
      <c r="M31" s="17"/>
      <c r="N31" s="18">
        <v>1672</v>
      </c>
      <c r="O31" s="1"/>
    </row>
    <row r="32" spans="1:15" ht="24" customHeight="1" x14ac:dyDescent="0.3">
      <c r="A32" s="1"/>
      <c r="B32" s="1"/>
      <c r="C32" s="1"/>
      <c r="D32" s="1"/>
      <c r="E32" s="1"/>
      <c r="F32" s="1"/>
      <c r="G32" s="1"/>
      <c r="H32" s="1"/>
      <c r="I32" s="17" t="str">
        <v>Kvam</v>
      </c>
      <c r="J32" s="17"/>
      <c r="K32" s="18">
        <v>8490</v>
      </c>
      <c r="L32" s="19" t="str">
        <v>Modalen</v>
      </c>
      <c r="M32" s="17"/>
      <c r="N32" s="18">
        <v>397</v>
      </c>
      <c r="O32" s="1"/>
    </row>
    <row r="33" spans="1:15" ht="24" customHeight="1" x14ac:dyDescent="0.3">
      <c r="A33" s="1"/>
      <c r="B33" s="1"/>
      <c r="C33" s="1"/>
      <c r="D33" s="20" t="s">
        <v>34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24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24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24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24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24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24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24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4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24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24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24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24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24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</sheetData>
  <mergeCells count="6">
    <mergeCell ref="L3:N3"/>
    <mergeCell ref="F11:G11"/>
    <mergeCell ref="D10:E10"/>
    <mergeCell ref="F10:G10"/>
    <mergeCell ref="D12:G12"/>
    <mergeCell ref="D11:E11"/>
  </mergeCells>
  <conditionalFormatting sqref="K26:K32 N26:N32">
    <cfRule type="dataBar" priority="1">
      <dataBar>
        <cfvo type="num" val="0"/>
        <cfvo type="max"/>
        <color rgb="FF9DB7D5"/>
      </dataBar>
    </cfRule>
  </conditionalFormatting>
  <hyperlinks>
    <hyperlink ref="B7" location="'Kontaktpersoner'!A1" display="  Kontaktpersoner" xr:uid="{00000000-0004-0000-0000-000000000000}"/>
    <hyperlink ref="B9" location="'IT-kontakter'!A1" display="  IT-kontakter" xr:uid="{00000000-0004-0000-0000-000001000000}"/>
    <hyperlink ref="B11" location="'Adresseliste'!A1" display="  Adresseliste" xr:uid="{00000000-0004-0000-0000-000002000000}"/>
    <hyperlink ref="B13" location="'Tilslutning'!A1" display="  Tilslutning" xr:uid="{00000000-0004-0000-0000-000003000000}"/>
    <hyperlink ref="B17" r:id="rId1" xr:uid="{00000000-0004-0000-0000-000004000000}"/>
    <hyperlink ref="B19" r:id="rId2" xr:uid="{00000000-0004-0000-0000-000005000000}"/>
  </hyperlinks>
  <pageMargins left="0.75" right="0.75" top="1" bottom="1" header="0.5" footer="0.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5B6"/>
    <pageSetUpPr fitToPage="1"/>
  </sheetPr>
  <dimension ref="A1:L20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C5" sqref="C5:D5"/>
    </sheetView>
  </sheetViews>
  <sheetFormatPr defaultRowHeight="14.4" x14ac:dyDescent="0.3"/>
  <cols>
    <col min="1" max="1" width="2" customWidth="1"/>
    <col min="2" max="2" width="30" customWidth="1"/>
    <col min="3" max="3" width="60" customWidth="1"/>
    <col min="4" max="4" width="30" customWidth="1"/>
    <col min="5" max="5" width="13" customWidth="1"/>
    <col min="6" max="6" width="14" customWidth="1"/>
    <col min="7" max="7" width="51" customWidth="1"/>
    <col min="8" max="8" width="60" customWidth="1"/>
    <col min="9" max="9" width="12" customWidth="1"/>
    <col min="10" max="10" width="10" customWidth="1"/>
    <col min="11" max="11" width="14" customWidth="1"/>
  </cols>
  <sheetData>
    <row r="1" spans="1:12" ht="7.95" customHeight="1" x14ac:dyDescent="0.3"/>
    <row r="2" spans="1:12" ht="34.049999999999997" customHeight="1" x14ac:dyDescent="0.45">
      <c r="A2" s="2"/>
      <c r="B2" s="21" t="s">
        <v>35</v>
      </c>
      <c r="C2" s="2"/>
      <c r="D2" s="2"/>
      <c r="E2" s="2"/>
      <c r="F2" s="2"/>
      <c r="G2" s="2"/>
      <c r="H2" s="2"/>
      <c r="I2" s="2"/>
      <c r="J2" s="2"/>
      <c r="K2" s="22" t="s">
        <v>36</v>
      </c>
      <c r="L2" s="2"/>
    </row>
    <row r="3" spans="1:12" ht="19.95" customHeight="1" x14ac:dyDescent="0.3">
      <c r="A3" s="2"/>
      <c r="B3" s="4" t="s">
        <v>37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ht="22.05" customHeight="1" x14ac:dyDescent="0.3">
      <c r="B5" s="23" t="s">
        <v>38</v>
      </c>
      <c r="C5" s="24" t="s">
        <v>32</v>
      </c>
      <c r="E5" s="25" t="str">
        <f ca="1">SUMPRODUCT((Kontakter[Rolle]="Kontaktperson")*(Kontakter[Status]="Aktiv")*(($C$5="Alle")+(Kontakter[Type]=$C$5)))&amp;" kontaktpersoner"</f>
        <v>14 kontaktpersoner</v>
      </c>
    </row>
    <row r="6" spans="1:12" x14ac:dyDescent="0.3">
      <c r="B6" s="26" t="s">
        <v>40</v>
      </c>
      <c r="C6" s="27" t="str" cm="1">
        <f t="array" aca="1" ref="C6" ca="1">_xlfn.TEXTJOIN("; ",TRUE,_xlfn.UNIQUE(_xlfn._xlws.FILTER(Kontakter[E-post],(Kontakter[Rolle]="Kontaktperson")*(Kontakter[Status]="Aktiv")*(($C$5="Alle")+(Kontakter[Type]=$C$5))*(Kontakter[E-post]&lt;&gt;""),"")))</f>
        <v>innkjop@alver.kommune.no; innkjop@askoy.kommune.no; patrycja.sele@austevoll.kommune.no; christopher.marius.straumoy@austrheim.kommune.no; sihr@bjornafjorden.kommune.no; innkjop@kvam.kommune.no; anne.kristin.rafoss@masfjorden.kommune.no; aina.holmas@modalen.kommune.no; innkjop@osteroy.kommune.no; innkjop@ullensvang.kommune.no; truls.morten.kaland@vaksdal.kommune.no; postmottak.innkjop@voss.herad.no; marte.garmann@oygarden.kommune.no; innkjop@samnanger.kommune.no</v>
      </c>
    </row>
    <row r="7" spans="1:12" x14ac:dyDescent="0.3">
      <c r="C7" s="28" t="s">
        <v>41</v>
      </c>
    </row>
    <row r="9" spans="1:12" ht="22.05" customHeight="1" x14ac:dyDescent="0.3">
      <c r="B9" s="29" t="s">
        <v>42</v>
      </c>
      <c r="C9" s="29" t="s">
        <v>21</v>
      </c>
      <c r="D9" s="29" t="s">
        <v>43</v>
      </c>
      <c r="E9" s="29" t="s">
        <v>44</v>
      </c>
      <c r="F9" s="29" t="s">
        <v>45</v>
      </c>
      <c r="G9" s="29" t="s">
        <v>46</v>
      </c>
      <c r="H9" s="29" t="s">
        <v>47</v>
      </c>
      <c r="I9" s="29" t="s">
        <v>48</v>
      </c>
      <c r="J9" s="29" t="s">
        <v>31</v>
      </c>
      <c r="K9" s="29" t="s">
        <v>49</v>
      </c>
      <c r="L9" s="30"/>
    </row>
    <row r="10" spans="1:12" x14ac:dyDescent="0.3">
      <c r="B10" s="31" t="str" cm="1">
        <f t="array" aca="1" ref="B10:K23" ca="1">IFERROR(_xlfn._xlws.SORT(_xlfn._xlws.FILTER(_xlfn.HSTACK(Kontakter[Type]&amp;"",Kontakter[Samarbeidspart]&amp;"",Kontakter[Kontaktperson]&amp;"",Kontakter[Mobil]&amp;"",Kontakter[Telefon]&amp;"",Kontakter[E-post]&amp;"",Kontakter[Postmottak]&amp;"",Kontakter[Ressursnr]&amp;"",Kontakter[Merknad]&amp;"",Kontakter[Orgnr]),(Kontakter[Rolle]="Kontaktperson")*(Kontakter[Status]="Aktiv")*(($C$5="Alle")+(Kontakter[Type]=$C$5))),{1,2}),"Ingen treff")</f>
        <v>Kommune</v>
      </c>
      <c r="C10" s="31" t="str">
        <f ca="1"/>
        <v>Alver kommune</v>
      </c>
      <c r="D10" s="31" t="str">
        <f ca="1"/>
        <v>Henriette Dale Bråthen</v>
      </c>
      <c r="E10" s="31" t="str">
        <f ca="1"/>
        <v>979 69 173</v>
      </c>
      <c r="F10" s="31" t="str">
        <f ca="1"/>
        <v/>
      </c>
      <c r="G10" s="31" t="str">
        <f ca="1"/>
        <v>innkjop@alver.kommune.no</v>
      </c>
      <c r="H10" s="31" t="str">
        <f ca="1"/>
        <v>post@alver.kommune.no</v>
      </c>
      <c r="I10" s="31" t="str">
        <f ca="1"/>
        <v/>
      </c>
      <c r="J10" s="31" t="str">
        <f ca="1"/>
        <v/>
      </c>
      <c r="K10" s="32">
        <f ca="1"/>
        <v>920290922</v>
      </c>
      <c r="L10" s="30"/>
    </row>
    <row r="11" spans="1:12" x14ac:dyDescent="0.3">
      <c r="B11" s="31" t="str">
        <f ca="1"/>
        <v>Kommune</v>
      </c>
      <c r="C11" s="31" t="str">
        <f ca="1"/>
        <v>Askøy kommune</v>
      </c>
      <c r="D11" s="31" t="str">
        <f ca="1"/>
        <v>Tonje Skeie Hjelle</v>
      </c>
      <c r="E11" s="31" t="str">
        <f ca="1"/>
        <v>988 64 229</v>
      </c>
      <c r="F11" s="31" t="str">
        <f ca="1"/>
        <v/>
      </c>
      <c r="G11" s="31" t="str">
        <f ca="1"/>
        <v>innkjop@askoy.kommune.no</v>
      </c>
      <c r="H11" s="31" t="str">
        <f ca="1"/>
        <v>postmottak@askoy.kommune.no</v>
      </c>
      <c r="I11" s="31" t="str">
        <f ca="1"/>
        <v/>
      </c>
      <c r="J11" s="31" t="str">
        <f ca="1"/>
        <v/>
      </c>
      <c r="K11" s="32">
        <f ca="1"/>
        <v>964338442</v>
      </c>
      <c r="L11" s="30"/>
    </row>
    <row r="12" spans="1:12" x14ac:dyDescent="0.3">
      <c r="B12" s="31" t="str">
        <f ca="1"/>
        <v>Kommune</v>
      </c>
      <c r="C12" s="31" t="str">
        <f ca="1"/>
        <v>Austevoll kommune</v>
      </c>
      <c r="D12" s="31" t="str">
        <f ca="1"/>
        <v>Patrycja L Sæle</v>
      </c>
      <c r="E12" s="31" t="str">
        <f ca="1"/>
        <v>411 61 434</v>
      </c>
      <c r="F12" s="31" t="str">
        <f ca="1"/>
        <v>55 08 11 28</v>
      </c>
      <c r="G12" s="31" t="str">
        <f ca="1"/>
        <v>patrycja.sele@austevoll.kommune.no</v>
      </c>
      <c r="H12" s="31" t="str">
        <f ca="1"/>
        <v>postmottak@austevoll.kommune.no</v>
      </c>
      <c r="I12" s="31" t="str">
        <f ca="1"/>
        <v/>
      </c>
      <c r="J12" s="31" t="str">
        <f ca="1"/>
        <v/>
      </c>
      <c r="K12" s="32">
        <f ca="1"/>
        <v>941139787</v>
      </c>
      <c r="L12" s="30"/>
    </row>
    <row r="13" spans="1:12" x14ac:dyDescent="0.3">
      <c r="B13" s="31" t="str">
        <f ca="1"/>
        <v>Kommune</v>
      </c>
      <c r="C13" s="31" t="str">
        <f ca="1"/>
        <v>Austrheim kommune</v>
      </c>
      <c r="D13" s="31" t="str">
        <f ca="1"/>
        <v>Christopher Marius Straumøy</v>
      </c>
      <c r="E13" s="31" t="str">
        <f ca="1"/>
        <v>975 99 755</v>
      </c>
      <c r="F13" s="31" t="str">
        <f ca="1"/>
        <v/>
      </c>
      <c r="G13" s="31" t="str">
        <f ca="1"/>
        <v>christopher.marius.straumoy@austrheim.kommune.no</v>
      </c>
      <c r="H13" s="31" t="str">
        <f ca="1"/>
        <v>post@austrheim.kommune.no</v>
      </c>
      <c r="I13" s="31" t="str">
        <f ca="1"/>
        <v/>
      </c>
      <c r="J13" s="31" t="str">
        <f ca="1"/>
        <v/>
      </c>
      <c r="K13" s="32">
        <f ca="1"/>
        <v>948350823</v>
      </c>
      <c r="L13" s="30"/>
    </row>
    <row r="14" spans="1:12" x14ac:dyDescent="0.3">
      <c r="B14" s="31" t="str">
        <f ca="1"/>
        <v>Kommune</v>
      </c>
      <c r="C14" s="31" t="str">
        <f ca="1"/>
        <v>Bjørnafjorden kommune</v>
      </c>
      <c r="D14" s="31" t="str">
        <f ca="1"/>
        <v>Sissel Hermansen Riise</v>
      </c>
      <c r="E14" s="31" t="str">
        <f ca="1"/>
        <v>957 70 101</v>
      </c>
      <c r="F14" s="31" t="str">
        <f ca="1"/>
        <v/>
      </c>
      <c r="G14" s="31" t="str">
        <f ca="1"/>
        <v>sihr@bjornafjorden.kommune.no</v>
      </c>
      <c r="H14" s="31" t="str">
        <f ca="1"/>
        <v>postmottak@bjornafjorden.kommune.no</v>
      </c>
      <c r="I14" s="31" t="str">
        <f ca="1"/>
        <v/>
      </c>
      <c r="J14" s="31" t="str">
        <f ca="1"/>
        <v/>
      </c>
      <c r="K14" s="32">
        <f ca="1"/>
        <v>844458312</v>
      </c>
      <c r="L14" s="30"/>
    </row>
    <row r="15" spans="1:12" x14ac:dyDescent="0.3">
      <c r="B15" s="31" t="str">
        <f ca="1"/>
        <v>Kommune</v>
      </c>
      <c r="C15" s="31" t="str">
        <f ca="1"/>
        <v>Kvam Herad</v>
      </c>
      <c r="D15" s="31" t="str">
        <f ca="1"/>
        <v>Eivind Dyrøy</v>
      </c>
      <c r="E15" s="31" t="str">
        <f ca="1"/>
        <v>979 50 342</v>
      </c>
      <c r="F15" s="31" t="str">
        <f ca="1"/>
        <v>56 55 31 91</v>
      </c>
      <c r="G15" s="31" t="str">
        <f ca="1"/>
        <v>innkjop@kvam.kommune.no</v>
      </c>
      <c r="H15" s="31" t="str">
        <f ca="1"/>
        <v>postmottak@kvam.kommune.no</v>
      </c>
      <c r="I15" s="31" t="str">
        <f ca="1"/>
        <v/>
      </c>
      <c r="J15" s="31" t="str">
        <f ca="1"/>
        <v/>
      </c>
      <c r="K15" s="32">
        <f ca="1"/>
        <v>944233199</v>
      </c>
      <c r="L15" s="30"/>
    </row>
    <row r="16" spans="1:12" x14ac:dyDescent="0.3">
      <c r="B16" s="31" t="str">
        <f ca="1"/>
        <v>Kommune</v>
      </c>
      <c r="C16" s="31" t="str">
        <f ca="1"/>
        <v>Masfjorden kommune</v>
      </c>
      <c r="D16" s="31" t="str">
        <f ca="1"/>
        <v>Anne Kristin Rafoss</v>
      </c>
      <c r="E16" s="31" t="str">
        <f ca="1"/>
        <v>908 98 072</v>
      </c>
      <c r="F16" s="31" t="str">
        <f ca="1"/>
        <v>56 16 62 91</v>
      </c>
      <c r="G16" s="31" t="str">
        <f ca="1"/>
        <v>anne.kristin.rafoss@masfjorden.kommune.no</v>
      </c>
      <c r="H16" s="31" t="str">
        <f ca="1"/>
        <v>post@masfjorden.kommune.no</v>
      </c>
      <c r="I16" s="31" t="str">
        <f ca="1"/>
        <v/>
      </c>
      <c r="J16" s="31" t="str">
        <f ca="1"/>
        <v/>
      </c>
      <c r="K16" s="32">
        <f ca="1"/>
        <v>945627913</v>
      </c>
      <c r="L16" s="30"/>
    </row>
    <row r="17" spans="2:12" x14ac:dyDescent="0.3">
      <c r="B17" s="31" t="str">
        <f ca="1"/>
        <v>Kommune</v>
      </c>
      <c r="C17" s="31" t="str">
        <f ca="1"/>
        <v>Modalen kommune</v>
      </c>
      <c r="D17" s="31" t="str">
        <f ca="1"/>
        <v>Aina H. Norvoll</v>
      </c>
      <c r="E17" s="31" t="str">
        <f ca="1"/>
        <v>952 48 489</v>
      </c>
      <c r="F17" s="31" t="str">
        <f ca="1"/>
        <v>56 59 90 05</v>
      </c>
      <c r="G17" s="31" t="str">
        <f ca="1"/>
        <v>aina.holmas@modalen.kommune.no</v>
      </c>
      <c r="H17" s="31" t="str">
        <f ca="1"/>
        <v>postmottak@modalen.kommune.no</v>
      </c>
      <c r="I17" s="31" t="str">
        <f ca="1"/>
        <v/>
      </c>
      <c r="J17" s="31" t="str">
        <f ca="1"/>
        <v/>
      </c>
      <c r="K17" s="32">
        <f ca="1"/>
        <v>964969302</v>
      </c>
      <c r="L17" s="30"/>
    </row>
    <row r="18" spans="2:12" x14ac:dyDescent="0.3">
      <c r="B18" s="31" t="str">
        <f ca="1"/>
        <v>Kommune</v>
      </c>
      <c r="C18" s="31" t="str">
        <f ca="1"/>
        <v>Osterøy kommune</v>
      </c>
      <c r="D18" s="31" t="str">
        <f ca="1"/>
        <v>Øyvind Johannesen</v>
      </c>
      <c r="E18" s="31" t="str">
        <f ca="1"/>
        <v>400 12 322</v>
      </c>
      <c r="F18" s="31" t="str">
        <f ca="1"/>
        <v>56 19 21 51</v>
      </c>
      <c r="G18" s="31" t="str">
        <f ca="1"/>
        <v>innkjop@osteroy.kommune.no</v>
      </c>
      <c r="H18" s="31" t="str">
        <f ca="1"/>
        <v>post@osteroy.kommune.no</v>
      </c>
      <c r="I18" s="31" t="str">
        <f ca="1"/>
        <v/>
      </c>
      <c r="J18" s="31" t="str">
        <f ca="1"/>
        <v/>
      </c>
      <c r="K18" s="32">
        <f ca="1"/>
        <v>864338712</v>
      </c>
      <c r="L18" s="30"/>
    </row>
    <row r="19" spans="2:12" x14ac:dyDescent="0.3">
      <c r="B19" s="31" t="str">
        <f ca="1"/>
        <v>Kommune</v>
      </c>
      <c r="C19" s="31" t="str">
        <f ca="1"/>
        <v>Samnanger kommune</v>
      </c>
      <c r="D19" s="31" t="str">
        <f ca="1"/>
        <v>Henrik Røen</v>
      </c>
      <c r="E19" s="31" t="str">
        <f ca="1"/>
        <v>93435031</v>
      </c>
      <c r="F19" s="31" t="str">
        <f ca="1"/>
        <v>56 58 74 20</v>
      </c>
      <c r="G19" s="31" t="str">
        <f ca="1"/>
        <v>innkjop@samnanger.kommune.no</v>
      </c>
      <c r="H19" s="31" t="str">
        <f ca="1"/>
        <v>postmottak@samnanger.kommune.no</v>
      </c>
      <c r="I19" s="31" t="str">
        <f ca="1"/>
        <v/>
      </c>
      <c r="J19" s="31" t="str">
        <f ca="1"/>
        <v/>
      </c>
      <c r="K19" s="32">
        <f ca="1"/>
        <v>964968985</v>
      </c>
      <c r="L19" s="30"/>
    </row>
    <row r="20" spans="2:12" x14ac:dyDescent="0.3">
      <c r="B20" s="31" t="str">
        <f ca="1"/>
        <v>Kommune</v>
      </c>
      <c r="C20" s="31" t="str">
        <f ca="1"/>
        <v>Ullensvang kommune</v>
      </c>
      <c r="D20" s="31" t="str">
        <f ca="1"/>
        <v>Liubov Burdiuzha</v>
      </c>
      <c r="E20" s="31" t="str">
        <f ca="1"/>
        <v>909 31 228</v>
      </c>
      <c r="F20" s="31" t="str">
        <f ca="1"/>
        <v/>
      </c>
      <c r="G20" s="31" t="str">
        <f ca="1"/>
        <v>innkjop@ullensvang.kommune.no</v>
      </c>
      <c r="H20" s="31" t="str">
        <f ca="1"/>
        <v>postmottak@ullensvang.kommune.no</v>
      </c>
      <c r="I20" s="31" t="str">
        <f ca="1"/>
        <v/>
      </c>
      <c r="J20" s="31" t="str">
        <f ca="1"/>
        <v/>
      </c>
      <c r="K20" s="32">
        <f ca="1"/>
        <v>920500633</v>
      </c>
      <c r="L20" s="30"/>
    </row>
    <row r="21" spans="2:12" x14ac:dyDescent="0.3">
      <c r="B21" s="31" t="str">
        <f ca="1"/>
        <v>Kommune</v>
      </c>
      <c r="C21" s="31" t="str">
        <f ca="1"/>
        <v>Vaksdal kommune</v>
      </c>
      <c r="D21" s="31" t="str">
        <f ca="1"/>
        <v>Truls Morten Kaland</v>
      </c>
      <c r="E21" s="31" t="str">
        <f ca="1"/>
        <v>412 54 022</v>
      </c>
      <c r="F21" s="31" t="str">
        <f ca="1"/>
        <v/>
      </c>
      <c r="G21" s="31" t="str">
        <f ca="1"/>
        <v>truls.morten.kaland@vaksdal.kommune.no</v>
      </c>
      <c r="H21" s="31" t="str">
        <f ca="1"/>
        <v>post@vaksdal.kommune.no</v>
      </c>
      <c r="I21" s="31" t="str">
        <f ca="1"/>
        <v/>
      </c>
      <c r="J21" s="31" t="str">
        <f ca="1"/>
        <v/>
      </c>
      <c r="K21" s="32">
        <f ca="1"/>
        <v>961821967</v>
      </c>
      <c r="L21" s="30"/>
    </row>
    <row r="22" spans="2:12" x14ac:dyDescent="0.3">
      <c r="B22" s="31" t="str">
        <f ca="1"/>
        <v>Kommune</v>
      </c>
      <c r="C22" s="31" t="str">
        <f ca="1"/>
        <v>Voss herad</v>
      </c>
      <c r="D22" s="31" t="str">
        <f ca="1"/>
        <v>Ragnhild Igland Vadla</v>
      </c>
      <c r="E22" s="31" t="str">
        <f ca="1"/>
        <v>475 10 116</v>
      </c>
      <c r="F22" s="31" t="str">
        <f ca="1"/>
        <v/>
      </c>
      <c r="G22" s="31" t="str">
        <f ca="1"/>
        <v>postmottak.innkjop@voss.herad.no</v>
      </c>
      <c r="H22" s="31" t="str">
        <f ca="1"/>
        <v>postmottak@voss.herad.no</v>
      </c>
      <c r="I22" s="31" t="str">
        <f ca="1"/>
        <v/>
      </c>
      <c r="J22" s="31" t="str">
        <f ca="1"/>
        <v/>
      </c>
      <c r="K22" s="32">
        <f ca="1"/>
        <v>960510542</v>
      </c>
      <c r="L22" s="30"/>
    </row>
    <row r="23" spans="2:12" x14ac:dyDescent="0.3">
      <c r="B23" s="31" t="str">
        <f ca="1"/>
        <v>Kommune</v>
      </c>
      <c r="C23" s="31" t="str">
        <f ca="1"/>
        <v>Øygarden kommune</v>
      </c>
      <c r="D23" s="31" t="str">
        <f ca="1"/>
        <v>Marte Helland Garmann</v>
      </c>
      <c r="E23" s="31" t="str">
        <f ca="1"/>
        <v/>
      </c>
      <c r="F23" s="31" t="str">
        <f ca="1"/>
        <v>55 09 73 48</v>
      </c>
      <c r="G23" s="31" t="str">
        <f ca="1"/>
        <v>marte.garmann@oygarden.kommune.no</v>
      </c>
      <c r="H23" s="31" t="str">
        <f ca="1"/>
        <v>postmottak@oygarden.kommune.no</v>
      </c>
      <c r="I23" s="31" t="str">
        <f ca="1"/>
        <v/>
      </c>
      <c r="J23" s="31" t="str">
        <f ca="1"/>
        <v/>
      </c>
      <c r="K23" s="32">
        <f ca="1"/>
        <v>922530890</v>
      </c>
      <c r="L23" s="30"/>
    </row>
    <row r="24" spans="2:12" x14ac:dyDescent="0.3"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0"/>
    </row>
    <row r="25" spans="2:12" x14ac:dyDescent="0.3"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0"/>
    </row>
    <row r="26" spans="2:12" x14ac:dyDescent="0.3"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0"/>
    </row>
    <row r="27" spans="2:12" x14ac:dyDescent="0.3"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0"/>
    </row>
    <row r="28" spans="2:12" x14ac:dyDescent="0.3"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0"/>
    </row>
    <row r="29" spans="2:12" x14ac:dyDescent="0.3"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0"/>
    </row>
    <row r="30" spans="2:12" x14ac:dyDescent="0.3"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0"/>
    </row>
    <row r="31" spans="2:12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0"/>
    </row>
    <row r="32" spans="2:12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0"/>
    </row>
    <row r="33" spans="2:12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0"/>
    </row>
    <row r="34" spans="2:12" x14ac:dyDescent="0.3"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0"/>
    </row>
    <row r="35" spans="2:12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0"/>
    </row>
    <row r="36" spans="2:12" x14ac:dyDescent="0.3"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0"/>
    </row>
    <row r="37" spans="2:12" x14ac:dyDescent="0.3"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0"/>
    </row>
    <row r="38" spans="2:12" x14ac:dyDescent="0.3"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0"/>
    </row>
    <row r="39" spans="2:12" x14ac:dyDescent="0.3"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30"/>
    </row>
    <row r="40" spans="2:12" x14ac:dyDescent="0.3"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0"/>
    </row>
    <row r="41" spans="2:12" x14ac:dyDescent="0.3">
      <c r="B41" s="31"/>
      <c r="C41" s="31"/>
      <c r="D41" s="31"/>
      <c r="E41" s="31"/>
      <c r="F41" s="31"/>
      <c r="G41" s="31"/>
      <c r="H41" s="31"/>
      <c r="I41" s="31"/>
      <c r="J41" s="31"/>
      <c r="K41" s="32"/>
      <c r="L41" s="30"/>
    </row>
    <row r="42" spans="2:12" x14ac:dyDescent="0.3"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0"/>
    </row>
    <row r="43" spans="2:12" x14ac:dyDescent="0.3"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0"/>
    </row>
    <row r="44" spans="2:12" x14ac:dyDescent="0.3"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0"/>
    </row>
    <row r="45" spans="2:12" x14ac:dyDescent="0.3"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0"/>
    </row>
    <row r="46" spans="2:12" x14ac:dyDescent="0.3"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0"/>
    </row>
    <row r="47" spans="2:12" x14ac:dyDescent="0.3"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0"/>
    </row>
    <row r="48" spans="2:12" x14ac:dyDescent="0.3"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0"/>
    </row>
    <row r="49" spans="2:12" x14ac:dyDescent="0.3"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0"/>
    </row>
    <row r="50" spans="2:12" x14ac:dyDescent="0.3"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0"/>
    </row>
    <row r="51" spans="2:12" x14ac:dyDescent="0.3"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0"/>
    </row>
    <row r="52" spans="2:12" x14ac:dyDescent="0.3"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0"/>
    </row>
    <row r="53" spans="2:12" x14ac:dyDescent="0.3"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0"/>
    </row>
    <row r="54" spans="2:12" x14ac:dyDescent="0.3"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0"/>
    </row>
    <row r="55" spans="2:12" x14ac:dyDescent="0.3"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0"/>
    </row>
    <row r="56" spans="2:12" x14ac:dyDescent="0.3"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0"/>
    </row>
    <row r="57" spans="2:12" x14ac:dyDescent="0.3"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0"/>
    </row>
    <row r="58" spans="2:12" x14ac:dyDescent="0.3"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0"/>
    </row>
    <row r="59" spans="2:12" x14ac:dyDescent="0.3"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0"/>
    </row>
    <row r="60" spans="2:12" x14ac:dyDescent="0.3"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0"/>
    </row>
    <row r="61" spans="2:12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0"/>
    </row>
    <row r="62" spans="2:12" x14ac:dyDescent="0.3"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0"/>
    </row>
    <row r="63" spans="2:12" x14ac:dyDescent="0.3"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0"/>
    </row>
    <row r="64" spans="2:12" x14ac:dyDescent="0.3"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0"/>
    </row>
    <row r="65" spans="2:12" x14ac:dyDescent="0.3"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0"/>
    </row>
    <row r="66" spans="2:12" x14ac:dyDescent="0.3"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0"/>
    </row>
    <row r="67" spans="2:12" x14ac:dyDescent="0.3"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0"/>
    </row>
    <row r="68" spans="2:12" x14ac:dyDescent="0.3"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0"/>
    </row>
    <row r="69" spans="2:12" x14ac:dyDescent="0.3"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0"/>
    </row>
    <row r="70" spans="2:12" x14ac:dyDescent="0.3"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0"/>
    </row>
    <row r="71" spans="2:12" x14ac:dyDescent="0.3"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0"/>
    </row>
    <row r="72" spans="2:12" x14ac:dyDescent="0.3"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0"/>
    </row>
    <row r="73" spans="2:12" x14ac:dyDescent="0.3"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0"/>
    </row>
    <row r="74" spans="2:12" x14ac:dyDescent="0.3"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0"/>
    </row>
    <row r="75" spans="2:12" x14ac:dyDescent="0.3"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0"/>
    </row>
    <row r="76" spans="2:12" x14ac:dyDescent="0.3"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0"/>
    </row>
    <row r="77" spans="2:12" x14ac:dyDescent="0.3"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0"/>
    </row>
    <row r="78" spans="2:12" x14ac:dyDescent="0.3"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0"/>
    </row>
    <row r="79" spans="2:12" x14ac:dyDescent="0.3"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0"/>
    </row>
    <row r="80" spans="2:12" x14ac:dyDescent="0.3"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0"/>
    </row>
    <row r="81" spans="2:12" x14ac:dyDescent="0.3"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0"/>
    </row>
    <row r="82" spans="2:12" x14ac:dyDescent="0.3"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0"/>
    </row>
    <row r="83" spans="2:12" x14ac:dyDescent="0.3"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0"/>
    </row>
    <row r="84" spans="2:12" x14ac:dyDescent="0.3"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0"/>
    </row>
    <row r="85" spans="2:12" x14ac:dyDescent="0.3"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0"/>
    </row>
    <row r="86" spans="2:12" x14ac:dyDescent="0.3"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0"/>
    </row>
    <row r="87" spans="2:12" x14ac:dyDescent="0.3"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0"/>
    </row>
    <row r="88" spans="2:12" x14ac:dyDescent="0.3"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0"/>
    </row>
    <row r="89" spans="2:12" x14ac:dyDescent="0.3"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0"/>
    </row>
    <row r="90" spans="2:12" x14ac:dyDescent="0.3"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0"/>
    </row>
    <row r="91" spans="2:12" x14ac:dyDescent="0.3"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0"/>
    </row>
    <row r="92" spans="2:12" x14ac:dyDescent="0.3"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0"/>
    </row>
    <row r="93" spans="2:12" x14ac:dyDescent="0.3"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0"/>
    </row>
    <row r="94" spans="2:12" x14ac:dyDescent="0.3"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0"/>
    </row>
    <row r="95" spans="2:12" x14ac:dyDescent="0.3"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0"/>
    </row>
    <row r="96" spans="2:12" x14ac:dyDescent="0.3"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0"/>
    </row>
    <row r="97" spans="2:12" x14ac:dyDescent="0.3"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0"/>
    </row>
    <row r="98" spans="2:12" x14ac:dyDescent="0.3"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0"/>
    </row>
    <row r="99" spans="2:12" x14ac:dyDescent="0.3"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0"/>
    </row>
    <row r="100" spans="2:12" x14ac:dyDescent="0.3"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0"/>
    </row>
    <row r="101" spans="2:12" x14ac:dyDescent="0.3"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0"/>
    </row>
    <row r="102" spans="2:12" x14ac:dyDescent="0.3"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0"/>
    </row>
    <row r="103" spans="2:12" x14ac:dyDescent="0.3"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0"/>
    </row>
    <row r="104" spans="2:12" x14ac:dyDescent="0.3"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0"/>
    </row>
    <row r="105" spans="2:12" x14ac:dyDescent="0.3"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0"/>
    </row>
    <row r="106" spans="2:12" x14ac:dyDescent="0.3"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0"/>
    </row>
    <row r="107" spans="2:12" x14ac:dyDescent="0.3"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0"/>
    </row>
    <row r="108" spans="2:12" x14ac:dyDescent="0.3">
      <c r="B108" s="31"/>
      <c r="C108" s="31"/>
      <c r="D108" s="31"/>
      <c r="E108" s="31"/>
      <c r="F108" s="31"/>
      <c r="G108" s="31"/>
      <c r="H108" s="31"/>
      <c r="I108" s="31"/>
      <c r="J108" s="31"/>
      <c r="K108" s="32"/>
      <c r="L108" s="30"/>
    </row>
    <row r="109" spans="2:12" x14ac:dyDescent="0.3">
      <c r="B109" s="31"/>
      <c r="C109" s="31"/>
      <c r="D109" s="31"/>
      <c r="E109" s="31"/>
      <c r="F109" s="31"/>
      <c r="G109" s="31"/>
      <c r="H109" s="31"/>
      <c r="I109" s="31"/>
      <c r="J109" s="31"/>
      <c r="K109" s="32"/>
      <c r="L109" s="30"/>
    </row>
    <row r="110" spans="2:12" x14ac:dyDescent="0.3">
      <c r="B110" s="31"/>
      <c r="C110" s="31"/>
      <c r="D110" s="31"/>
      <c r="E110" s="31"/>
      <c r="F110" s="31"/>
      <c r="G110" s="31"/>
      <c r="H110" s="31"/>
      <c r="I110" s="31"/>
      <c r="J110" s="31"/>
      <c r="K110" s="32"/>
      <c r="L110" s="30"/>
    </row>
    <row r="111" spans="2:12" x14ac:dyDescent="0.3">
      <c r="B111" s="31"/>
      <c r="C111" s="31"/>
      <c r="D111" s="31"/>
      <c r="E111" s="31"/>
      <c r="F111" s="31"/>
      <c r="G111" s="31"/>
      <c r="H111" s="31"/>
      <c r="I111" s="31"/>
      <c r="J111" s="31"/>
      <c r="K111" s="32"/>
      <c r="L111" s="30"/>
    </row>
    <row r="112" spans="2:12" x14ac:dyDescent="0.3">
      <c r="B112" s="31"/>
      <c r="C112" s="31"/>
      <c r="D112" s="31"/>
      <c r="E112" s="31"/>
      <c r="F112" s="31"/>
      <c r="G112" s="31"/>
      <c r="H112" s="31"/>
      <c r="I112" s="31"/>
      <c r="J112" s="31"/>
      <c r="K112" s="32"/>
      <c r="L112" s="30"/>
    </row>
    <row r="113" spans="2:12" x14ac:dyDescent="0.3">
      <c r="B113" s="31"/>
      <c r="C113" s="31"/>
      <c r="D113" s="31"/>
      <c r="E113" s="31"/>
      <c r="F113" s="31"/>
      <c r="G113" s="31"/>
      <c r="H113" s="31"/>
      <c r="I113" s="31"/>
      <c r="J113" s="31"/>
      <c r="K113" s="32"/>
      <c r="L113" s="30"/>
    </row>
    <row r="114" spans="2:12" x14ac:dyDescent="0.3">
      <c r="B114" s="31"/>
      <c r="C114" s="31"/>
      <c r="D114" s="31"/>
      <c r="E114" s="31"/>
      <c r="F114" s="31"/>
      <c r="G114" s="31"/>
      <c r="H114" s="31"/>
      <c r="I114" s="31"/>
      <c r="J114" s="31"/>
      <c r="K114" s="32"/>
      <c r="L114" s="30"/>
    </row>
    <row r="115" spans="2:12" x14ac:dyDescent="0.3">
      <c r="B115" s="31"/>
      <c r="C115" s="31"/>
      <c r="D115" s="31"/>
      <c r="E115" s="31"/>
      <c r="F115" s="31"/>
      <c r="G115" s="31"/>
      <c r="H115" s="31"/>
      <c r="I115" s="31"/>
      <c r="J115" s="31"/>
      <c r="K115" s="32"/>
      <c r="L115" s="30"/>
    </row>
    <row r="116" spans="2:12" x14ac:dyDescent="0.3">
      <c r="B116" s="31"/>
      <c r="C116" s="31"/>
      <c r="D116" s="31"/>
      <c r="E116" s="31"/>
      <c r="F116" s="31"/>
      <c r="G116" s="31"/>
      <c r="H116" s="31"/>
      <c r="I116" s="31"/>
      <c r="J116" s="31"/>
      <c r="K116" s="32"/>
      <c r="L116" s="30"/>
    </row>
    <row r="117" spans="2:12" x14ac:dyDescent="0.3">
      <c r="B117" s="31"/>
      <c r="C117" s="31"/>
      <c r="D117" s="31"/>
      <c r="E117" s="31"/>
      <c r="F117" s="31"/>
      <c r="G117" s="31"/>
      <c r="H117" s="31"/>
      <c r="I117" s="31"/>
      <c r="J117" s="31"/>
      <c r="K117" s="32"/>
      <c r="L117" s="30"/>
    </row>
    <row r="118" spans="2:12" x14ac:dyDescent="0.3">
      <c r="B118" s="31"/>
      <c r="C118" s="31"/>
      <c r="D118" s="31"/>
      <c r="E118" s="31"/>
      <c r="F118" s="31"/>
      <c r="G118" s="31"/>
      <c r="H118" s="31"/>
      <c r="I118" s="31"/>
      <c r="J118" s="31"/>
      <c r="K118" s="32"/>
      <c r="L118" s="30"/>
    </row>
    <row r="119" spans="2:12" x14ac:dyDescent="0.3">
      <c r="B119" s="31"/>
      <c r="C119" s="31"/>
      <c r="D119" s="31"/>
      <c r="E119" s="31"/>
      <c r="F119" s="31"/>
      <c r="G119" s="31"/>
      <c r="H119" s="31"/>
      <c r="I119" s="31"/>
      <c r="J119" s="31"/>
      <c r="K119" s="32"/>
      <c r="L119" s="30"/>
    </row>
    <row r="120" spans="2:12" x14ac:dyDescent="0.3">
      <c r="B120" s="31"/>
      <c r="C120" s="31"/>
      <c r="D120" s="31"/>
      <c r="E120" s="31"/>
      <c r="F120" s="31"/>
      <c r="G120" s="31"/>
      <c r="H120" s="31"/>
      <c r="I120" s="31"/>
      <c r="J120" s="31"/>
      <c r="K120" s="32"/>
      <c r="L120" s="30"/>
    </row>
    <row r="121" spans="2:12" x14ac:dyDescent="0.3">
      <c r="B121" s="31"/>
      <c r="C121" s="31"/>
      <c r="D121" s="31"/>
      <c r="E121" s="31"/>
      <c r="F121" s="31"/>
      <c r="G121" s="31"/>
      <c r="H121" s="31"/>
      <c r="I121" s="31"/>
      <c r="J121" s="31"/>
      <c r="K121" s="32"/>
      <c r="L121" s="30"/>
    </row>
    <row r="122" spans="2:12" x14ac:dyDescent="0.3">
      <c r="B122" s="31"/>
      <c r="C122" s="31"/>
      <c r="D122" s="31"/>
      <c r="E122" s="31"/>
      <c r="F122" s="31"/>
      <c r="G122" s="31"/>
      <c r="H122" s="31"/>
      <c r="I122" s="31"/>
      <c r="J122" s="31"/>
      <c r="K122" s="32"/>
      <c r="L122" s="30"/>
    </row>
    <row r="123" spans="2:12" x14ac:dyDescent="0.3">
      <c r="B123" s="31"/>
      <c r="C123" s="31"/>
      <c r="D123" s="31"/>
      <c r="E123" s="31"/>
      <c r="F123" s="31"/>
      <c r="G123" s="31"/>
      <c r="H123" s="31"/>
      <c r="I123" s="31"/>
      <c r="J123" s="31"/>
      <c r="K123" s="32"/>
      <c r="L123" s="30"/>
    </row>
    <row r="124" spans="2:12" x14ac:dyDescent="0.3">
      <c r="B124" s="31"/>
      <c r="C124" s="31"/>
      <c r="D124" s="31"/>
      <c r="E124" s="31"/>
      <c r="F124" s="31"/>
      <c r="G124" s="31"/>
      <c r="H124" s="31"/>
      <c r="I124" s="31"/>
      <c r="J124" s="31"/>
      <c r="K124" s="32"/>
      <c r="L124" s="30"/>
    </row>
    <row r="125" spans="2:12" x14ac:dyDescent="0.3">
      <c r="B125" s="31"/>
      <c r="C125" s="31"/>
      <c r="D125" s="31"/>
      <c r="E125" s="31"/>
      <c r="F125" s="31"/>
      <c r="G125" s="31"/>
      <c r="H125" s="31"/>
      <c r="I125" s="31"/>
      <c r="J125" s="31"/>
      <c r="K125" s="32"/>
      <c r="L125" s="30"/>
    </row>
    <row r="126" spans="2:12" x14ac:dyDescent="0.3">
      <c r="B126" s="31"/>
      <c r="C126" s="31"/>
      <c r="D126" s="31"/>
      <c r="E126" s="31"/>
      <c r="F126" s="31"/>
      <c r="G126" s="31"/>
      <c r="H126" s="31"/>
      <c r="I126" s="31"/>
      <c r="J126" s="31"/>
      <c r="K126" s="32"/>
      <c r="L126" s="30"/>
    </row>
    <row r="127" spans="2:12" x14ac:dyDescent="0.3">
      <c r="B127" s="31"/>
      <c r="C127" s="31"/>
      <c r="D127" s="31"/>
      <c r="E127" s="31"/>
      <c r="F127" s="31"/>
      <c r="G127" s="31"/>
      <c r="H127" s="31"/>
      <c r="I127" s="31"/>
      <c r="J127" s="31"/>
      <c r="K127" s="32"/>
      <c r="L127" s="30"/>
    </row>
    <row r="128" spans="2:12" x14ac:dyDescent="0.3">
      <c r="B128" s="31"/>
      <c r="C128" s="31"/>
      <c r="D128" s="31"/>
      <c r="E128" s="31"/>
      <c r="F128" s="31"/>
      <c r="G128" s="31"/>
      <c r="H128" s="31"/>
      <c r="I128" s="31"/>
      <c r="J128" s="31"/>
      <c r="K128" s="32"/>
      <c r="L128" s="30"/>
    </row>
    <row r="129" spans="2:12" x14ac:dyDescent="0.3">
      <c r="B129" s="31"/>
      <c r="C129" s="31"/>
      <c r="D129" s="31"/>
      <c r="E129" s="31"/>
      <c r="F129" s="31"/>
      <c r="G129" s="31"/>
      <c r="H129" s="31"/>
      <c r="I129" s="31"/>
      <c r="J129" s="31"/>
      <c r="K129" s="32"/>
      <c r="L129" s="30"/>
    </row>
    <row r="130" spans="2:12" x14ac:dyDescent="0.3">
      <c r="B130" s="31"/>
      <c r="C130" s="31"/>
      <c r="D130" s="31"/>
      <c r="E130" s="31"/>
      <c r="F130" s="31"/>
      <c r="G130" s="31"/>
      <c r="H130" s="31"/>
      <c r="I130" s="31"/>
      <c r="J130" s="31"/>
      <c r="K130" s="32"/>
      <c r="L130" s="30"/>
    </row>
    <row r="131" spans="2:12" x14ac:dyDescent="0.3">
      <c r="B131" s="31"/>
      <c r="C131" s="31"/>
      <c r="D131" s="31"/>
      <c r="E131" s="31"/>
      <c r="F131" s="31"/>
      <c r="G131" s="31"/>
      <c r="H131" s="31"/>
      <c r="I131" s="31"/>
      <c r="J131" s="31"/>
      <c r="K131" s="32"/>
      <c r="L131" s="30"/>
    </row>
    <row r="132" spans="2:12" x14ac:dyDescent="0.3">
      <c r="B132" s="31"/>
      <c r="C132" s="31"/>
      <c r="D132" s="31"/>
      <c r="E132" s="31"/>
      <c r="F132" s="31"/>
      <c r="G132" s="31"/>
      <c r="H132" s="31"/>
      <c r="I132" s="31"/>
      <c r="J132" s="31"/>
      <c r="K132" s="32"/>
      <c r="L132" s="30"/>
    </row>
    <row r="133" spans="2:12" x14ac:dyDescent="0.3">
      <c r="B133" s="31"/>
      <c r="C133" s="31"/>
      <c r="D133" s="31"/>
      <c r="E133" s="31"/>
      <c r="F133" s="31"/>
      <c r="G133" s="31"/>
      <c r="H133" s="31"/>
      <c r="I133" s="31"/>
      <c r="J133" s="31"/>
      <c r="K133" s="32"/>
      <c r="L133" s="30"/>
    </row>
    <row r="134" spans="2:12" x14ac:dyDescent="0.3">
      <c r="B134" s="31"/>
      <c r="C134" s="31"/>
      <c r="D134" s="31"/>
      <c r="E134" s="31"/>
      <c r="F134" s="31"/>
      <c r="G134" s="31"/>
      <c r="H134" s="31"/>
      <c r="I134" s="31"/>
      <c r="J134" s="31"/>
      <c r="K134" s="32"/>
      <c r="L134" s="30"/>
    </row>
    <row r="135" spans="2:12" x14ac:dyDescent="0.3">
      <c r="B135" s="31"/>
      <c r="C135" s="31"/>
      <c r="D135" s="31"/>
      <c r="E135" s="31"/>
      <c r="F135" s="31"/>
      <c r="G135" s="31"/>
      <c r="H135" s="31"/>
      <c r="I135" s="31"/>
      <c r="J135" s="31"/>
      <c r="K135" s="32"/>
      <c r="L135" s="30"/>
    </row>
    <row r="136" spans="2:12" x14ac:dyDescent="0.3">
      <c r="B136" s="31"/>
      <c r="C136" s="31"/>
      <c r="D136" s="31"/>
      <c r="E136" s="31"/>
      <c r="F136" s="31"/>
      <c r="G136" s="31"/>
      <c r="H136" s="31"/>
      <c r="I136" s="31"/>
      <c r="J136" s="31"/>
      <c r="K136" s="32"/>
      <c r="L136" s="30"/>
    </row>
    <row r="137" spans="2:12" x14ac:dyDescent="0.3">
      <c r="B137" s="31"/>
      <c r="C137" s="31"/>
      <c r="D137" s="31"/>
      <c r="E137" s="31"/>
      <c r="F137" s="31"/>
      <c r="G137" s="31"/>
      <c r="H137" s="31"/>
      <c r="I137" s="31"/>
      <c r="J137" s="31"/>
      <c r="K137" s="32"/>
      <c r="L137" s="30"/>
    </row>
    <row r="138" spans="2:12" x14ac:dyDescent="0.3">
      <c r="B138" s="31"/>
      <c r="C138" s="31"/>
      <c r="D138" s="31"/>
      <c r="E138" s="31"/>
      <c r="F138" s="31"/>
      <c r="G138" s="31"/>
      <c r="H138" s="31"/>
      <c r="I138" s="31"/>
      <c r="J138" s="31"/>
      <c r="K138" s="32"/>
      <c r="L138" s="30"/>
    </row>
    <row r="139" spans="2:12" x14ac:dyDescent="0.3">
      <c r="B139" s="31"/>
      <c r="C139" s="31"/>
      <c r="D139" s="31"/>
      <c r="E139" s="31"/>
      <c r="F139" s="31"/>
      <c r="G139" s="31"/>
      <c r="H139" s="31"/>
      <c r="I139" s="31"/>
      <c r="J139" s="31"/>
      <c r="K139" s="32"/>
      <c r="L139" s="30"/>
    </row>
    <row r="140" spans="2:12" x14ac:dyDescent="0.3">
      <c r="B140" s="31"/>
      <c r="C140" s="31"/>
      <c r="D140" s="31"/>
      <c r="E140" s="31"/>
      <c r="F140" s="31"/>
      <c r="G140" s="31"/>
      <c r="H140" s="31"/>
      <c r="I140" s="31"/>
      <c r="J140" s="31"/>
      <c r="K140" s="32"/>
      <c r="L140" s="30"/>
    </row>
    <row r="141" spans="2:12" x14ac:dyDescent="0.3">
      <c r="B141" s="31"/>
      <c r="C141" s="31"/>
      <c r="D141" s="31"/>
      <c r="E141" s="31"/>
      <c r="F141" s="31"/>
      <c r="G141" s="31"/>
      <c r="H141" s="31"/>
      <c r="I141" s="31"/>
      <c r="J141" s="31"/>
      <c r="K141" s="32"/>
      <c r="L141" s="30"/>
    </row>
    <row r="142" spans="2:12" x14ac:dyDescent="0.3">
      <c r="B142" s="31"/>
      <c r="C142" s="31"/>
      <c r="D142" s="31"/>
      <c r="E142" s="31"/>
      <c r="F142" s="31"/>
      <c r="G142" s="31"/>
      <c r="H142" s="31"/>
      <c r="I142" s="31"/>
      <c r="J142" s="31"/>
      <c r="K142" s="32"/>
      <c r="L142" s="30"/>
    </row>
    <row r="143" spans="2:12" x14ac:dyDescent="0.3">
      <c r="B143" s="31"/>
      <c r="C143" s="31"/>
      <c r="D143" s="31"/>
      <c r="E143" s="31"/>
      <c r="F143" s="31"/>
      <c r="G143" s="31"/>
      <c r="H143" s="31"/>
      <c r="I143" s="31"/>
      <c r="J143" s="31"/>
      <c r="K143" s="32"/>
      <c r="L143" s="30"/>
    </row>
    <row r="144" spans="2:12" x14ac:dyDescent="0.3">
      <c r="B144" s="31"/>
      <c r="C144" s="31"/>
      <c r="D144" s="31"/>
      <c r="E144" s="31"/>
      <c r="F144" s="31"/>
      <c r="G144" s="31"/>
      <c r="H144" s="31"/>
      <c r="I144" s="31"/>
      <c r="J144" s="31"/>
      <c r="K144" s="32"/>
      <c r="L144" s="30"/>
    </row>
    <row r="145" spans="2:12" x14ac:dyDescent="0.3">
      <c r="B145" s="31"/>
      <c r="C145" s="31"/>
      <c r="D145" s="31"/>
      <c r="E145" s="31"/>
      <c r="F145" s="31"/>
      <c r="G145" s="31"/>
      <c r="H145" s="31"/>
      <c r="I145" s="31"/>
      <c r="J145" s="31"/>
      <c r="K145" s="32"/>
      <c r="L145" s="30"/>
    </row>
    <row r="146" spans="2:12" x14ac:dyDescent="0.3">
      <c r="B146" s="31"/>
      <c r="C146" s="31"/>
      <c r="D146" s="31"/>
      <c r="E146" s="31"/>
      <c r="F146" s="31"/>
      <c r="G146" s="31"/>
      <c r="H146" s="31"/>
      <c r="I146" s="31"/>
      <c r="J146" s="31"/>
      <c r="K146" s="32"/>
      <c r="L146" s="30"/>
    </row>
    <row r="147" spans="2:12" x14ac:dyDescent="0.3">
      <c r="B147" s="31"/>
      <c r="C147" s="31"/>
      <c r="D147" s="31"/>
      <c r="E147" s="31"/>
      <c r="F147" s="31"/>
      <c r="G147" s="31"/>
      <c r="H147" s="31"/>
      <c r="I147" s="31"/>
      <c r="J147" s="31"/>
      <c r="K147" s="32"/>
      <c r="L147" s="30"/>
    </row>
    <row r="148" spans="2:12" x14ac:dyDescent="0.3">
      <c r="B148" s="31"/>
      <c r="C148" s="31"/>
      <c r="D148" s="31"/>
      <c r="E148" s="31"/>
      <c r="F148" s="31"/>
      <c r="G148" s="31"/>
      <c r="H148" s="31"/>
      <c r="I148" s="31"/>
      <c r="J148" s="31"/>
      <c r="K148" s="32"/>
      <c r="L148" s="30"/>
    </row>
    <row r="149" spans="2:12" x14ac:dyDescent="0.3">
      <c r="B149" s="31"/>
      <c r="C149" s="31"/>
      <c r="D149" s="31"/>
      <c r="E149" s="31"/>
      <c r="F149" s="31"/>
      <c r="G149" s="31"/>
      <c r="H149" s="31"/>
      <c r="I149" s="31"/>
      <c r="J149" s="31"/>
      <c r="K149" s="32"/>
      <c r="L149" s="30"/>
    </row>
    <row r="150" spans="2:12" x14ac:dyDescent="0.3">
      <c r="B150" s="31"/>
      <c r="C150" s="31"/>
      <c r="D150" s="31"/>
      <c r="E150" s="31"/>
      <c r="F150" s="31"/>
      <c r="G150" s="31"/>
      <c r="H150" s="31"/>
      <c r="I150" s="31"/>
      <c r="J150" s="31"/>
      <c r="K150" s="32"/>
      <c r="L150" s="30"/>
    </row>
    <row r="151" spans="2:12" x14ac:dyDescent="0.3">
      <c r="B151" s="31"/>
      <c r="C151" s="31"/>
      <c r="D151" s="31"/>
      <c r="E151" s="31"/>
      <c r="F151" s="31"/>
      <c r="G151" s="31"/>
      <c r="H151" s="31"/>
      <c r="I151" s="31"/>
      <c r="J151" s="31"/>
      <c r="K151" s="32"/>
      <c r="L151" s="30"/>
    </row>
    <row r="152" spans="2:12" x14ac:dyDescent="0.3">
      <c r="B152" s="31"/>
      <c r="C152" s="31"/>
      <c r="D152" s="31"/>
      <c r="E152" s="31"/>
      <c r="F152" s="31"/>
      <c r="G152" s="31"/>
      <c r="H152" s="31"/>
      <c r="I152" s="31"/>
      <c r="J152" s="31"/>
      <c r="K152" s="32"/>
      <c r="L152" s="30"/>
    </row>
    <row r="153" spans="2:12" x14ac:dyDescent="0.3">
      <c r="B153" s="31"/>
      <c r="C153" s="31"/>
      <c r="D153" s="31"/>
      <c r="E153" s="31"/>
      <c r="F153" s="31"/>
      <c r="G153" s="31"/>
      <c r="H153" s="31"/>
      <c r="I153" s="31"/>
      <c r="J153" s="31"/>
      <c r="K153" s="32"/>
      <c r="L153" s="30"/>
    </row>
    <row r="154" spans="2:12" x14ac:dyDescent="0.3">
      <c r="B154" s="31"/>
      <c r="C154" s="31"/>
      <c r="D154" s="31"/>
      <c r="E154" s="31"/>
      <c r="F154" s="31"/>
      <c r="G154" s="31"/>
      <c r="H154" s="31"/>
      <c r="I154" s="31"/>
      <c r="J154" s="31"/>
      <c r="K154" s="32"/>
      <c r="L154" s="30"/>
    </row>
    <row r="155" spans="2:12" x14ac:dyDescent="0.3">
      <c r="B155" s="31"/>
      <c r="C155" s="31"/>
      <c r="D155" s="31"/>
      <c r="E155" s="31"/>
      <c r="F155" s="31"/>
      <c r="G155" s="31"/>
      <c r="H155" s="31"/>
      <c r="I155" s="31"/>
      <c r="J155" s="31"/>
      <c r="K155" s="32"/>
      <c r="L155" s="30"/>
    </row>
    <row r="156" spans="2:12" x14ac:dyDescent="0.3">
      <c r="B156" s="31"/>
      <c r="C156" s="31"/>
      <c r="D156" s="31"/>
      <c r="E156" s="31"/>
      <c r="F156" s="31"/>
      <c r="G156" s="31"/>
      <c r="H156" s="31"/>
      <c r="I156" s="31"/>
      <c r="J156" s="31"/>
      <c r="K156" s="32"/>
      <c r="L156" s="30"/>
    </row>
    <row r="157" spans="2:12" x14ac:dyDescent="0.3">
      <c r="B157" s="31"/>
      <c r="C157" s="31"/>
      <c r="D157" s="31"/>
      <c r="E157" s="31"/>
      <c r="F157" s="31"/>
      <c r="G157" s="31"/>
      <c r="H157" s="31"/>
      <c r="I157" s="31"/>
      <c r="J157" s="31"/>
      <c r="K157" s="32"/>
      <c r="L157" s="30"/>
    </row>
    <row r="158" spans="2:12" x14ac:dyDescent="0.3">
      <c r="B158" s="31"/>
      <c r="C158" s="31"/>
      <c r="D158" s="31"/>
      <c r="E158" s="31"/>
      <c r="F158" s="31"/>
      <c r="G158" s="31"/>
      <c r="H158" s="31"/>
      <c r="I158" s="31"/>
      <c r="J158" s="31"/>
      <c r="K158" s="32"/>
      <c r="L158" s="30"/>
    </row>
    <row r="159" spans="2:12" x14ac:dyDescent="0.3">
      <c r="B159" s="31"/>
      <c r="C159" s="31"/>
      <c r="D159" s="31"/>
      <c r="E159" s="31"/>
      <c r="F159" s="31"/>
      <c r="G159" s="31"/>
      <c r="H159" s="31"/>
      <c r="I159" s="31"/>
      <c r="J159" s="31"/>
      <c r="K159" s="32"/>
      <c r="L159" s="30"/>
    </row>
    <row r="160" spans="2:12" x14ac:dyDescent="0.3">
      <c r="B160" s="31"/>
      <c r="C160" s="31"/>
      <c r="D160" s="31"/>
      <c r="E160" s="31"/>
      <c r="F160" s="31"/>
      <c r="G160" s="31"/>
      <c r="H160" s="31"/>
      <c r="I160" s="31"/>
      <c r="J160" s="31"/>
      <c r="K160" s="32"/>
      <c r="L160" s="30"/>
    </row>
    <row r="161" spans="2:12" x14ac:dyDescent="0.3">
      <c r="B161" s="31"/>
      <c r="C161" s="31"/>
      <c r="D161" s="31"/>
      <c r="E161" s="31"/>
      <c r="F161" s="31"/>
      <c r="G161" s="31"/>
      <c r="H161" s="31"/>
      <c r="I161" s="31"/>
      <c r="J161" s="31"/>
      <c r="K161" s="32"/>
      <c r="L161" s="30"/>
    </row>
    <row r="162" spans="2:12" x14ac:dyDescent="0.3">
      <c r="B162" s="31"/>
      <c r="C162" s="31"/>
      <c r="D162" s="31"/>
      <c r="E162" s="31"/>
      <c r="F162" s="31"/>
      <c r="G162" s="31"/>
      <c r="H162" s="31"/>
      <c r="I162" s="31"/>
      <c r="J162" s="31"/>
      <c r="K162" s="32"/>
      <c r="L162" s="30"/>
    </row>
    <row r="163" spans="2:12" x14ac:dyDescent="0.3">
      <c r="B163" s="31"/>
      <c r="C163" s="31"/>
      <c r="D163" s="31"/>
      <c r="E163" s="31"/>
      <c r="F163" s="31"/>
      <c r="G163" s="31"/>
      <c r="H163" s="31"/>
      <c r="I163" s="31"/>
      <c r="J163" s="31"/>
      <c r="K163" s="32"/>
      <c r="L163" s="30"/>
    </row>
    <row r="164" spans="2:12" x14ac:dyDescent="0.3">
      <c r="B164" s="31"/>
      <c r="C164" s="31"/>
      <c r="D164" s="31"/>
      <c r="E164" s="31"/>
      <c r="F164" s="31"/>
      <c r="G164" s="31"/>
      <c r="H164" s="31"/>
      <c r="I164" s="31"/>
      <c r="J164" s="31"/>
      <c r="K164" s="32"/>
      <c r="L164" s="30"/>
    </row>
    <row r="165" spans="2:12" x14ac:dyDescent="0.3">
      <c r="B165" s="31"/>
      <c r="C165" s="31"/>
      <c r="D165" s="31"/>
      <c r="E165" s="31"/>
      <c r="F165" s="31"/>
      <c r="G165" s="31"/>
      <c r="H165" s="31"/>
      <c r="I165" s="31"/>
      <c r="J165" s="31"/>
      <c r="K165" s="32"/>
      <c r="L165" s="30"/>
    </row>
    <row r="166" spans="2:12" x14ac:dyDescent="0.3">
      <c r="B166" s="31"/>
      <c r="C166" s="31"/>
      <c r="D166" s="31"/>
      <c r="E166" s="31"/>
      <c r="F166" s="31"/>
      <c r="G166" s="31"/>
      <c r="H166" s="31"/>
      <c r="I166" s="31"/>
      <c r="J166" s="31"/>
      <c r="K166" s="32"/>
      <c r="L166" s="30"/>
    </row>
    <row r="167" spans="2:12" x14ac:dyDescent="0.3">
      <c r="B167" s="31"/>
      <c r="C167" s="31"/>
      <c r="D167" s="31"/>
      <c r="E167" s="31"/>
      <c r="F167" s="31"/>
      <c r="G167" s="31"/>
      <c r="H167" s="31"/>
      <c r="I167" s="31"/>
      <c r="J167" s="31"/>
      <c r="K167" s="32"/>
      <c r="L167" s="30"/>
    </row>
    <row r="168" spans="2:12" x14ac:dyDescent="0.3">
      <c r="B168" s="31"/>
      <c r="C168" s="31"/>
      <c r="D168" s="31"/>
      <c r="E168" s="31"/>
      <c r="F168" s="31"/>
      <c r="G168" s="31"/>
      <c r="H168" s="31"/>
      <c r="I168" s="31"/>
      <c r="J168" s="31"/>
      <c r="K168" s="32"/>
      <c r="L168" s="30"/>
    </row>
    <row r="169" spans="2:12" x14ac:dyDescent="0.3">
      <c r="B169" s="31"/>
      <c r="C169" s="31"/>
      <c r="D169" s="31"/>
      <c r="E169" s="31"/>
      <c r="F169" s="31"/>
      <c r="G169" s="31"/>
      <c r="H169" s="31"/>
      <c r="I169" s="31"/>
      <c r="J169" s="31"/>
      <c r="K169" s="32"/>
      <c r="L169" s="30"/>
    </row>
    <row r="170" spans="2:12" x14ac:dyDescent="0.3">
      <c r="B170" s="31"/>
      <c r="C170" s="31"/>
      <c r="D170" s="31"/>
      <c r="E170" s="31"/>
      <c r="F170" s="31"/>
      <c r="G170" s="31"/>
      <c r="H170" s="31"/>
      <c r="I170" s="31"/>
      <c r="J170" s="31"/>
      <c r="K170" s="32"/>
      <c r="L170" s="30"/>
    </row>
    <row r="171" spans="2:12" x14ac:dyDescent="0.3">
      <c r="B171" s="31"/>
      <c r="C171" s="31"/>
      <c r="D171" s="31"/>
      <c r="E171" s="31"/>
      <c r="F171" s="31"/>
      <c r="G171" s="31"/>
      <c r="H171" s="31"/>
      <c r="I171" s="31"/>
      <c r="J171" s="31"/>
      <c r="K171" s="32"/>
      <c r="L171" s="30"/>
    </row>
    <row r="172" spans="2:12" x14ac:dyDescent="0.3">
      <c r="B172" s="31"/>
      <c r="C172" s="31"/>
      <c r="D172" s="31"/>
      <c r="E172" s="31"/>
      <c r="F172" s="31"/>
      <c r="G172" s="31"/>
      <c r="H172" s="31"/>
      <c r="I172" s="31"/>
      <c r="J172" s="31"/>
      <c r="K172" s="32"/>
      <c r="L172" s="30"/>
    </row>
    <row r="173" spans="2:12" x14ac:dyDescent="0.3">
      <c r="B173" s="31"/>
      <c r="C173" s="31"/>
      <c r="D173" s="31"/>
      <c r="E173" s="31"/>
      <c r="F173" s="31"/>
      <c r="G173" s="31"/>
      <c r="H173" s="31"/>
      <c r="I173" s="31"/>
      <c r="J173" s="31"/>
      <c r="K173" s="32"/>
      <c r="L173" s="30"/>
    </row>
    <row r="174" spans="2:12" x14ac:dyDescent="0.3">
      <c r="B174" s="31"/>
      <c r="C174" s="31"/>
      <c r="D174" s="31"/>
      <c r="E174" s="31"/>
      <c r="F174" s="31"/>
      <c r="G174" s="31"/>
      <c r="H174" s="31"/>
      <c r="I174" s="31"/>
      <c r="J174" s="31"/>
      <c r="K174" s="32"/>
      <c r="L174" s="30"/>
    </row>
    <row r="175" spans="2:12" x14ac:dyDescent="0.3">
      <c r="B175" s="31"/>
      <c r="C175" s="31"/>
      <c r="D175" s="31"/>
      <c r="E175" s="31"/>
      <c r="F175" s="31"/>
      <c r="G175" s="31"/>
      <c r="H175" s="31"/>
      <c r="I175" s="31"/>
      <c r="J175" s="31"/>
      <c r="K175" s="32"/>
      <c r="L175" s="30"/>
    </row>
    <row r="176" spans="2:12" x14ac:dyDescent="0.3">
      <c r="B176" s="31"/>
      <c r="C176" s="31"/>
      <c r="D176" s="31"/>
      <c r="E176" s="31"/>
      <c r="F176" s="31"/>
      <c r="G176" s="31"/>
      <c r="H176" s="31"/>
      <c r="I176" s="31"/>
      <c r="J176" s="31"/>
      <c r="K176" s="32"/>
      <c r="L176" s="30"/>
    </row>
    <row r="177" spans="2:12" x14ac:dyDescent="0.3">
      <c r="B177" s="31"/>
      <c r="C177" s="31"/>
      <c r="D177" s="31"/>
      <c r="E177" s="31"/>
      <c r="F177" s="31"/>
      <c r="G177" s="31"/>
      <c r="H177" s="31"/>
      <c r="I177" s="31"/>
      <c r="J177" s="31"/>
      <c r="K177" s="32"/>
      <c r="L177" s="30"/>
    </row>
    <row r="178" spans="2:12" x14ac:dyDescent="0.3">
      <c r="B178" s="31"/>
      <c r="C178" s="31"/>
      <c r="D178" s="31"/>
      <c r="E178" s="31"/>
      <c r="F178" s="31"/>
      <c r="G178" s="31"/>
      <c r="H178" s="31"/>
      <c r="I178" s="31"/>
      <c r="J178" s="31"/>
      <c r="K178" s="32"/>
      <c r="L178" s="30"/>
    </row>
    <row r="179" spans="2:12" x14ac:dyDescent="0.3">
      <c r="B179" s="31"/>
      <c r="C179" s="31"/>
      <c r="D179" s="31"/>
      <c r="E179" s="31"/>
      <c r="F179" s="31"/>
      <c r="G179" s="31"/>
      <c r="H179" s="31"/>
      <c r="I179" s="31"/>
      <c r="J179" s="31"/>
      <c r="K179" s="32"/>
      <c r="L179" s="30"/>
    </row>
    <row r="180" spans="2:12" x14ac:dyDescent="0.3">
      <c r="B180" s="31"/>
      <c r="C180" s="31"/>
      <c r="D180" s="31"/>
      <c r="E180" s="31"/>
      <c r="F180" s="31"/>
      <c r="G180" s="31"/>
      <c r="H180" s="31"/>
      <c r="I180" s="31"/>
      <c r="J180" s="31"/>
      <c r="K180" s="32"/>
      <c r="L180" s="30"/>
    </row>
    <row r="181" spans="2:12" x14ac:dyDescent="0.3">
      <c r="B181" s="31"/>
      <c r="C181" s="31"/>
      <c r="D181" s="31"/>
      <c r="E181" s="31"/>
      <c r="F181" s="31"/>
      <c r="G181" s="31"/>
      <c r="H181" s="31"/>
      <c r="I181" s="31"/>
      <c r="J181" s="31"/>
      <c r="K181" s="32"/>
      <c r="L181" s="30"/>
    </row>
    <row r="182" spans="2:12" x14ac:dyDescent="0.3">
      <c r="B182" s="31"/>
      <c r="C182" s="31"/>
      <c r="D182" s="31"/>
      <c r="E182" s="31"/>
      <c r="F182" s="31"/>
      <c r="G182" s="31"/>
      <c r="H182" s="31"/>
      <c r="I182" s="31"/>
      <c r="J182" s="31"/>
      <c r="K182" s="32"/>
      <c r="L182" s="30"/>
    </row>
    <row r="183" spans="2:12" x14ac:dyDescent="0.3">
      <c r="B183" s="31"/>
      <c r="C183" s="31"/>
      <c r="D183" s="31"/>
      <c r="E183" s="31"/>
      <c r="F183" s="31"/>
      <c r="G183" s="31"/>
      <c r="H183" s="31"/>
      <c r="I183" s="31"/>
      <c r="J183" s="31"/>
      <c r="K183" s="32"/>
      <c r="L183" s="30"/>
    </row>
    <row r="184" spans="2:12" x14ac:dyDescent="0.3">
      <c r="B184" s="31"/>
      <c r="C184" s="31"/>
      <c r="D184" s="31"/>
      <c r="E184" s="31"/>
      <c r="F184" s="31"/>
      <c r="G184" s="31"/>
      <c r="H184" s="31"/>
      <c r="I184" s="31"/>
      <c r="J184" s="31"/>
      <c r="K184" s="32"/>
      <c r="L184" s="30"/>
    </row>
    <row r="185" spans="2:12" x14ac:dyDescent="0.3">
      <c r="B185" s="31"/>
      <c r="C185" s="31"/>
      <c r="D185" s="31"/>
      <c r="E185" s="31"/>
      <c r="F185" s="31"/>
      <c r="G185" s="31"/>
      <c r="H185" s="31"/>
      <c r="I185" s="31"/>
      <c r="J185" s="31"/>
      <c r="K185" s="32"/>
      <c r="L185" s="30"/>
    </row>
    <row r="186" spans="2:12" x14ac:dyDescent="0.3">
      <c r="B186" s="31"/>
      <c r="C186" s="31"/>
      <c r="D186" s="31"/>
      <c r="E186" s="31"/>
      <c r="F186" s="31"/>
      <c r="G186" s="31"/>
      <c r="H186" s="31"/>
      <c r="I186" s="31"/>
      <c r="J186" s="31"/>
      <c r="K186" s="32"/>
      <c r="L186" s="30"/>
    </row>
    <row r="187" spans="2:12" x14ac:dyDescent="0.3">
      <c r="B187" s="31"/>
      <c r="C187" s="31"/>
      <c r="D187" s="31"/>
      <c r="E187" s="31"/>
      <c r="F187" s="31"/>
      <c r="G187" s="31"/>
      <c r="H187" s="31"/>
      <c r="I187" s="31"/>
      <c r="J187" s="31"/>
      <c r="K187" s="32"/>
      <c r="L187" s="30"/>
    </row>
    <row r="188" spans="2:12" x14ac:dyDescent="0.3">
      <c r="B188" s="31"/>
      <c r="C188" s="31"/>
      <c r="D188" s="31"/>
      <c r="E188" s="31"/>
      <c r="F188" s="31"/>
      <c r="G188" s="31"/>
      <c r="H188" s="31"/>
      <c r="I188" s="31"/>
      <c r="J188" s="31"/>
      <c r="K188" s="32"/>
      <c r="L188" s="30"/>
    </row>
    <row r="189" spans="2:12" x14ac:dyDescent="0.3">
      <c r="B189" s="31"/>
      <c r="C189" s="31"/>
      <c r="D189" s="31"/>
      <c r="E189" s="31"/>
      <c r="F189" s="31"/>
      <c r="G189" s="31"/>
      <c r="H189" s="31"/>
      <c r="I189" s="31"/>
      <c r="J189" s="31"/>
      <c r="K189" s="32"/>
      <c r="L189" s="30"/>
    </row>
    <row r="190" spans="2:12" x14ac:dyDescent="0.3">
      <c r="B190" s="31"/>
      <c r="C190" s="31"/>
      <c r="D190" s="31"/>
      <c r="E190" s="31"/>
      <c r="F190" s="31"/>
      <c r="G190" s="31"/>
      <c r="H190" s="31"/>
      <c r="I190" s="31"/>
      <c r="J190" s="31"/>
      <c r="K190" s="32"/>
      <c r="L190" s="30"/>
    </row>
    <row r="191" spans="2:12" x14ac:dyDescent="0.3">
      <c r="B191" s="31"/>
      <c r="C191" s="31"/>
      <c r="D191" s="31"/>
      <c r="E191" s="31"/>
      <c r="F191" s="31"/>
      <c r="G191" s="31"/>
      <c r="H191" s="31"/>
      <c r="I191" s="31"/>
      <c r="J191" s="31"/>
      <c r="K191" s="32"/>
      <c r="L191" s="30"/>
    </row>
    <row r="192" spans="2:12" x14ac:dyDescent="0.3">
      <c r="B192" s="31"/>
      <c r="C192" s="31"/>
      <c r="D192" s="31"/>
      <c r="E192" s="31"/>
      <c r="F192" s="31"/>
      <c r="G192" s="31"/>
      <c r="H192" s="31"/>
      <c r="I192" s="31"/>
      <c r="J192" s="31"/>
      <c r="K192" s="32"/>
      <c r="L192" s="30"/>
    </row>
    <row r="193" spans="2:12" x14ac:dyDescent="0.3">
      <c r="B193" s="31"/>
      <c r="C193" s="31"/>
      <c r="D193" s="31"/>
      <c r="E193" s="31"/>
      <c r="F193" s="31"/>
      <c r="G193" s="31"/>
      <c r="H193" s="31"/>
      <c r="I193" s="31"/>
      <c r="J193" s="31"/>
      <c r="K193" s="32"/>
      <c r="L193" s="30"/>
    </row>
    <row r="194" spans="2:12" x14ac:dyDescent="0.3">
      <c r="B194" s="31"/>
      <c r="C194" s="31"/>
      <c r="D194" s="31"/>
      <c r="E194" s="31"/>
      <c r="F194" s="31"/>
      <c r="G194" s="31"/>
      <c r="H194" s="31"/>
      <c r="I194" s="31"/>
      <c r="J194" s="31"/>
      <c r="K194" s="32"/>
      <c r="L194" s="30"/>
    </row>
    <row r="195" spans="2:12" x14ac:dyDescent="0.3">
      <c r="B195" s="31"/>
      <c r="C195" s="31"/>
      <c r="D195" s="31"/>
      <c r="E195" s="31"/>
      <c r="F195" s="31"/>
      <c r="G195" s="31"/>
      <c r="H195" s="31"/>
      <c r="I195" s="31"/>
      <c r="J195" s="31"/>
      <c r="K195" s="32"/>
      <c r="L195" s="30"/>
    </row>
    <row r="196" spans="2:12" x14ac:dyDescent="0.3">
      <c r="B196" s="31"/>
      <c r="C196" s="31"/>
      <c r="D196" s="31"/>
      <c r="E196" s="31"/>
      <c r="F196" s="31"/>
      <c r="G196" s="31"/>
      <c r="H196" s="31"/>
      <c r="I196" s="31"/>
      <c r="J196" s="31"/>
      <c r="K196" s="32"/>
      <c r="L196" s="30"/>
    </row>
    <row r="197" spans="2:12" x14ac:dyDescent="0.3">
      <c r="B197" s="31"/>
      <c r="C197" s="31"/>
      <c r="D197" s="31"/>
      <c r="E197" s="31"/>
      <c r="F197" s="31"/>
      <c r="G197" s="31"/>
      <c r="H197" s="31"/>
      <c r="I197" s="31"/>
      <c r="J197" s="31"/>
      <c r="K197" s="32"/>
      <c r="L197" s="30"/>
    </row>
    <row r="198" spans="2:12" x14ac:dyDescent="0.3">
      <c r="B198" s="31"/>
      <c r="C198" s="31"/>
      <c r="D198" s="31"/>
      <c r="E198" s="31"/>
      <c r="F198" s="31"/>
      <c r="G198" s="31"/>
      <c r="H198" s="31"/>
      <c r="I198" s="31"/>
      <c r="J198" s="31"/>
      <c r="K198" s="32"/>
      <c r="L198" s="30"/>
    </row>
    <row r="199" spans="2:12" x14ac:dyDescent="0.3">
      <c r="B199" s="31"/>
      <c r="C199" s="31"/>
      <c r="D199" s="31"/>
      <c r="E199" s="31"/>
      <c r="F199" s="31"/>
      <c r="G199" s="31"/>
      <c r="H199" s="31"/>
      <c r="I199" s="31"/>
      <c r="J199" s="31"/>
      <c r="K199" s="32"/>
      <c r="L199" s="30"/>
    </row>
    <row r="200" spans="2:12" x14ac:dyDescent="0.3">
      <c r="B200" s="31"/>
      <c r="C200" s="31"/>
      <c r="D200" s="31"/>
      <c r="E200" s="31"/>
      <c r="F200" s="31"/>
      <c r="G200" s="31"/>
      <c r="H200" s="31"/>
      <c r="I200" s="31"/>
      <c r="J200" s="31"/>
      <c r="K200" s="32"/>
      <c r="L200" s="30"/>
    </row>
    <row r="201" spans="2:12" x14ac:dyDescent="0.3">
      <c r="B201" s="31"/>
      <c r="C201" s="31"/>
      <c r="D201" s="31"/>
      <c r="E201" s="31"/>
      <c r="F201" s="31"/>
      <c r="G201" s="31"/>
      <c r="H201" s="31"/>
      <c r="I201" s="31"/>
      <c r="J201" s="31"/>
      <c r="K201" s="32"/>
      <c r="L201" s="30"/>
    </row>
    <row r="202" spans="2:12" x14ac:dyDescent="0.3">
      <c r="B202" s="31"/>
      <c r="C202" s="31"/>
      <c r="D202" s="31"/>
      <c r="E202" s="31"/>
      <c r="F202" s="31"/>
      <c r="G202" s="31"/>
      <c r="H202" s="31"/>
      <c r="I202" s="31"/>
      <c r="J202" s="31"/>
      <c r="K202" s="32"/>
      <c r="L202" s="30"/>
    </row>
    <row r="203" spans="2:12" x14ac:dyDescent="0.3">
      <c r="B203" s="31"/>
      <c r="C203" s="31"/>
      <c r="D203" s="31"/>
      <c r="E203" s="31"/>
      <c r="F203" s="31"/>
      <c r="G203" s="31"/>
      <c r="H203" s="31"/>
      <c r="I203" s="31"/>
      <c r="J203" s="31"/>
      <c r="K203" s="32"/>
      <c r="L203" s="30"/>
    </row>
    <row r="204" spans="2:12" x14ac:dyDescent="0.3">
      <c r="B204" s="31"/>
      <c r="C204" s="31"/>
      <c r="D204" s="31"/>
      <c r="E204" s="31"/>
      <c r="F204" s="31"/>
      <c r="G204" s="31"/>
      <c r="H204" s="31"/>
      <c r="I204" s="31"/>
      <c r="J204" s="31"/>
      <c r="K204" s="32"/>
      <c r="L204" s="30"/>
    </row>
    <row r="205" spans="2:12" x14ac:dyDescent="0.3">
      <c r="B205" s="31"/>
      <c r="C205" s="31"/>
      <c r="D205" s="31"/>
      <c r="E205" s="31"/>
      <c r="F205" s="31"/>
      <c r="G205" s="31"/>
      <c r="H205" s="31"/>
      <c r="I205" s="31"/>
      <c r="J205" s="31"/>
      <c r="K205" s="32"/>
      <c r="L205" s="30"/>
    </row>
    <row r="206" spans="2:12" x14ac:dyDescent="0.3">
      <c r="B206" s="31"/>
      <c r="C206" s="31"/>
      <c r="D206" s="31"/>
      <c r="E206" s="31"/>
      <c r="F206" s="31"/>
      <c r="G206" s="31"/>
      <c r="H206" s="31"/>
      <c r="I206" s="31"/>
      <c r="J206" s="31"/>
      <c r="K206" s="32"/>
      <c r="L206" s="30"/>
    </row>
    <row r="207" spans="2:12" x14ac:dyDescent="0.3">
      <c r="B207" s="31"/>
      <c r="C207" s="31"/>
      <c r="D207" s="31"/>
      <c r="E207" s="31"/>
      <c r="F207" s="31"/>
      <c r="G207" s="31"/>
      <c r="H207" s="31"/>
      <c r="I207" s="31"/>
      <c r="J207" s="31"/>
      <c r="K207" s="32"/>
      <c r="L207" s="30"/>
    </row>
    <row r="208" spans="2:12" x14ac:dyDescent="0.3">
      <c r="B208" s="31"/>
      <c r="C208" s="31"/>
      <c r="D208" s="31"/>
      <c r="E208" s="31"/>
      <c r="F208" s="31"/>
      <c r="G208" s="31"/>
      <c r="H208" s="31"/>
      <c r="I208" s="31"/>
      <c r="J208" s="31"/>
      <c r="K208" s="32"/>
      <c r="L208" s="30"/>
    </row>
    <row r="209" spans="2:12" x14ac:dyDescent="0.3">
      <c r="B209" s="31"/>
      <c r="C209" s="31"/>
      <c r="D209" s="31"/>
      <c r="E209" s="31"/>
      <c r="F209" s="31"/>
      <c r="G209" s="31"/>
      <c r="H209" s="31"/>
      <c r="I209" s="31"/>
      <c r="J209" s="31"/>
      <c r="K209" s="32"/>
      <c r="L209" s="30"/>
    </row>
  </sheetData>
  <conditionalFormatting sqref="B10:K209">
    <cfRule type="expression" dxfId="20" priority="1">
      <formula>AND($B10&lt;&gt;"",MOD(ROW(),2)=0)</formula>
    </cfRule>
    <cfRule type="expression" dxfId="19" priority="2">
      <formula>$B10&lt;&gt;""</formula>
    </cfRule>
  </conditionalFormatting>
  <dataValidations count="1">
    <dataValidation type="list" allowBlank="1" showInputMessage="1" showErrorMessage="1" errorTitle="Ugyldig verdi" error="Velg en verdi fra listen." prompt="Velg for å filtrere listen" sqref="C5" xr:uid="{00000000-0002-0000-0100-000000000000}">
      <formula1>lstTypeAlle</formula1>
    </dataValidation>
  </dataValidations>
  <hyperlinks>
    <hyperlink ref="K2" location="Forside!A1" display="‹ Forside" xr:uid="{00000000-0004-0000-0100-000000000000}"/>
  </hyperlink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5B6"/>
    <pageSetUpPr fitToPage="1"/>
  </sheetPr>
  <dimension ref="A1:I209"/>
  <sheetViews>
    <sheetView showGridLines="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" customWidth="1"/>
    <col min="2" max="2" width="10" customWidth="1"/>
    <col min="3" max="3" width="24" customWidth="1"/>
    <col min="4" max="4" width="28" customWidth="1"/>
    <col min="5" max="5" width="13" customWidth="1"/>
    <col min="6" max="6" width="14" customWidth="1"/>
    <col min="7" max="7" width="36" customWidth="1"/>
    <col min="8" max="8" width="10" customWidth="1"/>
  </cols>
  <sheetData>
    <row r="1" spans="1:9" ht="7.95" customHeight="1" x14ac:dyDescent="0.3"/>
    <row r="2" spans="1:9" ht="34.049999999999997" customHeight="1" x14ac:dyDescent="0.45">
      <c r="A2" s="2"/>
      <c r="B2" s="21" t="s">
        <v>50</v>
      </c>
      <c r="C2" s="2"/>
      <c r="D2" s="2"/>
      <c r="E2" s="2"/>
      <c r="F2" s="2"/>
      <c r="G2" s="2"/>
      <c r="H2" s="22" t="s">
        <v>36</v>
      </c>
      <c r="I2" s="2"/>
    </row>
    <row r="3" spans="1:9" ht="19.95" customHeight="1" x14ac:dyDescent="0.3">
      <c r="A3" s="2"/>
      <c r="B3" s="4" t="s">
        <v>51</v>
      </c>
      <c r="C3" s="2"/>
      <c r="D3" s="2"/>
      <c r="E3" s="2"/>
      <c r="F3" s="2"/>
      <c r="G3" s="2"/>
      <c r="H3" s="2"/>
      <c r="I3" s="2"/>
    </row>
    <row r="5" spans="1:9" ht="22.05" customHeight="1" x14ac:dyDescent="0.3">
      <c r="B5" s="23" t="s">
        <v>38</v>
      </c>
      <c r="C5" s="24" t="s">
        <v>39</v>
      </c>
      <c r="E5" s="25" t="str">
        <f ca="1">SUMPRODUCT((Kontakter[Rolle]="IT-kontakt")*(Kontakter[Status]="Aktiv")*(($C$5="Alle")+(Kontakter[Type]=$C$5)))&amp;" IT-kontakter"</f>
        <v>12 IT-kontakter</v>
      </c>
    </row>
    <row r="6" spans="1:9" x14ac:dyDescent="0.3">
      <c r="B6" s="26" t="s">
        <v>40</v>
      </c>
      <c r="C6" s="27" t="str" cm="1">
        <f t="array" aca="1" ref="C6" ca="1">_xlfn.TEXTJOIN("; ",TRUE,_xlfn.UNIQUE(_xlfn._xlws.FILTER(Kontakter[E-post],(Kontakter[Rolle]="IT-kontakt")*(Kontakter[Status]="Aktiv")*(($C$5="Alle")+(Kontakter[Type]=$C$5))*(Kontakter[E-post]&lt;&gt;""),"")))</f>
        <v>sveinung.kvamme@iktnh.no; marthe.fagerdal@askoy.kommune.no; libi@bjornafjorden.kommune.no; innkjop@kvam.kommune.no; innkjop@samnanger.kommune.no; ivar.rorvik@ullensvang.kommune.no; robert.sillelid@voss.herad.no; marte.garmann@oygarden.kommune.no</v>
      </c>
    </row>
    <row r="7" spans="1:9" x14ac:dyDescent="0.3">
      <c r="C7" s="28" t="s">
        <v>41</v>
      </c>
    </row>
    <row r="9" spans="1:9" ht="22.05" customHeight="1" x14ac:dyDescent="0.3">
      <c r="B9" s="29" t="s">
        <v>42</v>
      </c>
      <c r="C9" s="29" t="s">
        <v>21</v>
      </c>
      <c r="D9" s="29" t="s">
        <v>43</v>
      </c>
      <c r="E9" s="29" t="s">
        <v>44</v>
      </c>
      <c r="F9" s="29" t="s">
        <v>45</v>
      </c>
      <c r="G9" s="29" t="s">
        <v>46</v>
      </c>
      <c r="H9" s="29" t="s">
        <v>31</v>
      </c>
      <c r="I9" s="30"/>
    </row>
    <row r="10" spans="1:9" x14ac:dyDescent="0.3">
      <c r="B10" s="31" t="str" cm="1">
        <f t="array" aca="1" ref="B10:H21" ca="1">IFERROR(_xlfn._xlws.SORT(_xlfn._xlws.FILTER(_xlfn.HSTACK(Kontakter[Type]&amp;"",Kontakter[Samarbeidspart]&amp;"",Kontakter[Kontaktperson]&amp;"",Kontakter[Mobil]&amp;"",Kontakter[Telefon]&amp;"",Kontakter[E-post]&amp;"",Kontakter[Merknad]&amp;""),(Kontakter[Rolle]="IT-kontakt")*(Kontakter[Status]="Aktiv")*(($C$5="Alle")+(Kontakter[Type]=$C$5))),{1,2}),"Ingen treff")</f>
        <v>Kommune</v>
      </c>
      <c r="C10" s="31" t="str">
        <f ca="1"/>
        <v>Alver kommune</v>
      </c>
      <c r="D10" s="31" t="str">
        <f ca="1"/>
        <v>Sveinung Kvamme</v>
      </c>
      <c r="E10" s="31" t="str">
        <f ca="1"/>
        <v>909 57 578</v>
      </c>
      <c r="F10" s="31" t="str">
        <f ca="1"/>
        <v/>
      </c>
      <c r="G10" s="31" t="str">
        <f ca="1"/>
        <v>sveinung.kvamme@iktnh.no</v>
      </c>
      <c r="H10" s="31" t="str">
        <f ca="1"/>
        <v/>
      </c>
      <c r="I10" s="30"/>
    </row>
    <row r="11" spans="1:9" x14ac:dyDescent="0.3">
      <c r="B11" s="31" t="str">
        <f ca="1"/>
        <v>Kommune</v>
      </c>
      <c r="C11" s="31" t="str">
        <f ca="1"/>
        <v>Askøy kommune</v>
      </c>
      <c r="D11" s="31" t="str">
        <f ca="1"/>
        <v>Marthe Fagerdal</v>
      </c>
      <c r="E11" s="31" t="str">
        <f ca="1"/>
        <v/>
      </c>
      <c r="F11" s="31" t="str">
        <f ca="1"/>
        <v>56 15 80 46</v>
      </c>
      <c r="G11" s="31" t="str">
        <f ca="1"/>
        <v>marthe.fagerdal@askoy.kommune.no</v>
      </c>
      <c r="H11" s="31" t="str">
        <f ca="1"/>
        <v/>
      </c>
      <c r="I11" s="30"/>
    </row>
    <row r="12" spans="1:9" x14ac:dyDescent="0.3">
      <c r="B12" s="31" t="str">
        <f ca="1"/>
        <v>Kommune</v>
      </c>
      <c r="C12" s="31" t="str">
        <f ca="1"/>
        <v>Bjørnafjorden kommune</v>
      </c>
      <c r="D12" s="31" t="str">
        <f ca="1"/>
        <v>Lise Birkeland Kvittingen</v>
      </c>
      <c r="E12" s="31" t="str">
        <f ca="1"/>
        <v>932 14 503</v>
      </c>
      <c r="F12" s="31" t="str">
        <f ca="1"/>
        <v/>
      </c>
      <c r="G12" s="31" t="str">
        <f ca="1"/>
        <v>libi@bjornafjorden.kommune.no</v>
      </c>
      <c r="H12" s="31" t="str">
        <f ca="1"/>
        <v/>
      </c>
      <c r="I12" s="30"/>
    </row>
    <row r="13" spans="1:9" x14ac:dyDescent="0.3">
      <c r="B13" s="31" t="str">
        <f ca="1"/>
        <v>Kommune</v>
      </c>
      <c r="C13" s="31" t="str">
        <f ca="1"/>
        <v>Kvam Herad</v>
      </c>
      <c r="D13" s="31" t="str">
        <f ca="1"/>
        <v>Mette Hereid Aalvik</v>
      </c>
      <c r="E13" s="31" t="str">
        <f ca="1"/>
        <v>958 02 205</v>
      </c>
      <c r="F13" s="31" t="str">
        <f ca="1"/>
        <v/>
      </c>
      <c r="G13" s="31" t="str">
        <f ca="1"/>
        <v>innkjop@kvam.kommune.no</v>
      </c>
      <c r="H13" s="31" t="str">
        <f ca="1"/>
        <v/>
      </c>
      <c r="I13" s="30"/>
    </row>
    <row r="14" spans="1:9" x14ac:dyDescent="0.3">
      <c r="B14" s="31" t="str">
        <f ca="1"/>
        <v>Kommune</v>
      </c>
      <c r="C14" s="31" t="str">
        <f ca="1"/>
        <v>Masfjorden kommune</v>
      </c>
      <c r="D14" s="31" t="str">
        <f ca="1"/>
        <v>Sveinung Kvamme</v>
      </c>
      <c r="E14" s="31" t="str">
        <f ca="1"/>
        <v>909 57 578</v>
      </c>
      <c r="F14" s="31" t="str">
        <f ca="1"/>
        <v/>
      </c>
      <c r="G14" s="31" t="str">
        <f ca="1"/>
        <v>sveinung.kvamme@iktnh.no</v>
      </c>
      <c r="H14" s="31" t="str">
        <f ca="1"/>
        <v/>
      </c>
      <c r="I14" s="30"/>
    </row>
    <row r="15" spans="1:9" x14ac:dyDescent="0.3">
      <c r="B15" s="31" t="str">
        <f ca="1"/>
        <v>Kommune</v>
      </c>
      <c r="C15" s="31" t="str">
        <f ca="1"/>
        <v>Modalen kommune</v>
      </c>
      <c r="D15" s="31" t="str">
        <f ca="1"/>
        <v>Sveinung Kvamme</v>
      </c>
      <c r="E15" s="31" t="str">
        <f ca="1"/>
        <v>909 57 578</v>
      </c>
      <c r="F15" s="31" t="str">
        <f ca="1"/>
        <v/>
      </c>
      <c r="G15" s="31" t="str">
        <f ca="1"/>
        <v>sveinung.kvamme@iktnh.no</v>
      </c>
      <c r="H15" s="31" t="str">
        <f ca="1"/>
        <v/>
      </c>
      <c r="I15" s="30"/>
    </row>
    <row r="16" spans="1:9" x14ac:dyDescent="0.3">
      <c r="B16" s="31" t="str">
        <f ca="1"/>
        <v>Kommune</v>
      </c>
      <c r="C16" s="31" t="str">
        <f ca="1"/>
        <v>Osterøy kommune</v>
      </c>
      <c r="D16" s="31" t="str">
        <f ca="1"/>
        <v>Sveinung Kvamme</v>
      </c>
      <c r="E16" s="31" t="str">
        <f ca="1"/>
        <v>909 57 578</v>
      </c>
      <c r="F16" s="31" t="str">
        <f ca="1"/>
        <v/>
      </c>
      <c r="G16" s="31" t="str">
        <f ca="1"/>
        <v>sveinung.kvamme@iktnh.no</v>
      </c>
      <c r="H16" s="31" t="str">
        <f ca="1"/>
        <v/>
      </c>
      <c r="I16" s="30"/>
    </row>
    <row r="17" spans="2:9" x14ac:dyDescent="0.3">
      <c r="B17" s="31" t="str">
        <f ca="1"/>
        <v>Kommune</v>
      </c>
      <c r="C17" s="31" t="str">
        <f ca="1"/>
        <v>Samnanger kommune</v>
      </c>
      <c r="D17" s="31" t="str">
        <f ca="1"/>
        <v>Jan Erik Boge</v>
      </c>
      <c r="E17" s="31" t="str">
        <f ca="1"/>
        <v>901 49 077</v>
      </c>
      <c r="F17" s="31" t="str">
        <f ca="1"/>
        <v>56 58 74 20</v>
      </c>
      <c r="G17" s="31" t="str">
        <f ca="1"/>
        <v>innkjop@samnanger.kommune.no</v>
      </c>
      <c r="H17" s="31" t="str">
        <f ca="1"/>
        <v/>
      </c>
      <c r="I17" s="30"/>
    </row>
    <row r="18" spans="2:9" x14ac:dyDescent="0.3">
      <c r="B18" s="31" t="str">
        <f ca="1"/>
        <v>Kommune</v>
      </c>
      <c r="C18" s="31" t="str">
        <f ca="1"/>
        <v>Ullensvang kommune</v>
      </c>
      <c r="D18" s="31" t="str">
        <f ca="1"/>
        <v>Ivar Rørvik</v>
      </c>
      <c r="E18" s="31" t="str">
        <f ca="1"/>
        <v>909 24 627</v>
      </c>
      <c r="F18" s="31" t="str">
        <f ca="1"/>
        <v/>
      </c>
      <c r="G18" s="31" t="str">
        <f ca="1"/>
        <v>ivar.rorvik@ullensvang.kommune.no</v>
      </c>
      <c r="H18" s="31" t="str">
        <f ca="1"/>
        <v/>
      </c>
      <c r="I18" s="30"/>
    </row>
    <row r="19" spans="2:9" x14ac:dyDescent="0.3">
      <c r="B19" s="31" t="str">
        <f ca="1"/>
        <v>Kommune</v>
      </c>
      <c r="C19" s="31" t="str">
        <f ca="1"/>
        <v>Vaksdal kommune</v>
      </c>
      <c r="D19" s="31" t="str">
        <f ca="1"/>
        <v>Sveinung Kvamme</v>
      </c>
      <c r="E19" s="31" t="str">
        <f ca="1"/>
        <v>909 57 578</v>
      </c>
      <c r="F19" s="31" t="str">
        <f ca="1"/>
        <v/>
      </c>
      <c r="G19" s="31" t="str">
        <f ca="1"/>
        <v>sveinung.kvamme@iktnh.no</v>
      </c>
      <c r="H19" s="31" t="str">
        <f ca="1"/>
        <v/>
      </c>
      <c r="I19" s="30"/>
    </row>
    <row r="20" spans="2:9" x14ac:dyDescent="0.3">
      <c r="B20" s="31" t="str">
        <f ca="1"/>
        <v>Kommune</v>
      </c>
      <c r="C20" s="31" t="str">
        <f ca="1"/>
        <v>Voss herad</v>
      </c>
      <c r="D20" s="31" t="str">
        <f ca="1"/>
        <v>Robert Eldevik Sillelid</v>
      </c>
      <c r="E20" s="31" t="str">
        <f ca="1"/>
        <v>950 73 031</v>
      </c>
      <c r="F20" s="31" t="str">
        <f ca="1"/>
        <v/>
      </c>
      <c r="G20" s="31" t="str">
        <f ca="1"/>
        <v>robert.sillelid@voss.herad.no</v>
      </c>
      <c r="H20" s="31" t="str">
        <f ca="1"/>
        <v/>
      </c>
      <c r="I20" s="30"/>
    </row>
    <row r="21" spans="2:9" x14ac:dyDescent="0.3">
      <c r="B21" s="31" t="str">
        <f ca="1"/>
        <v>Kommune</v>
      </c>
      <c r="C21" s="31" t="str">
        <f ca="1"/>
        <v>Øygarden kommune</v>
      </c>
      <c r="D21" s="31" t="str">
        <f ca="1"/>
        <v>Marte Helland Garmann</v>
      </c>
      <c r="E21" s="31" t="str">
        <f ca="1"/>
        <v/>
      </c>
      <c r="F21" s="31" t="str">
        <f ca="1"/>
        <v>55 09 73 48</v>
      </c>
      <c r="G21" s="31" t="str">
        <f ca="1"/>
        <v>marte.garmann@oygarden.kommune.no</v>
      </c>
      <c r="H21" s="31" t="str">
        <f ca="1"/>
        <v/>
      </c>
      <c r="I21" s="30"/>
    </row>
    <row r="22" spans="2:9" x14ac:dyDescent="0.3">
      <c r="B22" s="31"/>
      <c r="C22" s="31"/>
      <c r="D22" s="31"/>
      <c r="E22" s="31"/>
      <c r="F22" s="31"/>
      <c r="G22" s="31"/>
      <c r="H22" s="31"/>
      <c r="I22" s="30"/>
    </row>
    <row r="23" spans="2:9" x14ac:dyDescent="0.3">
      <c r="B23" s="31"/>
      <c r="C23" s="31"/>
      <c r="D23" s="31"/>
      <c r="E23" s="31"/>
      <c r="F23" s="31"/>
      <c r="G23" s="31"/>
      <c r="H23" s="31"/>
      <c r="I23" s="30"/>
    </row>
    <row r="24" spans="2:9" x14ac:dyDescent="0.3">
      <c r="B24" s="31"/>
      <c r="C24" s="31"/>
      <c r="D24" s="31"/>
      <c r="E24" s="31"/>
      <c r="F24" s="31"/>
      <c r="G24" s="31"/>
      <c r="H24" s="31"/>
      <c r="I24" s="30"/>
    </row>
    <row r="25" spans="2:9" x14ac:dyDescent="0.3">
      <c r="B25" s="31"/>
      <c r="C25" s="31"/>
      <c r="D25" s="31"/>
      <c r="E25" s="31"/>
      <c r="F25" s="31"/>
      <c r="G25" s="31"/>
      <c r="H25" s="31"/>
      <c r="I25" s="30"/>
    </row>
    <row r="26" spans="2:9" x14ac:dyDescent="0.3">
      <c r="B26" s="31"/>
      <c r="C26" s="31"/>
      <c r="D26" s="31"/>
      <c r="E26" s="31"/>
      <c r="F26" s="31"/>
      <c r="G26" s="31"/>
      <c r="H26" s="31"/>
      <c r="I26" s="30"/>
    </row>
    <row r="27" spans="2:9" x14ac:dyDescent="0.3">
      <c r="B27" s="31"/>
      <c r="C27" s="31"/>
      <c r="D27" s="31"/>
      <c r="E27" s="31"/>
      <c r="F27" s="31"/>
      <c r="G27" s="31"/>
      <c r="H27" s="31"/>
      <c r="I27" s="30"/>
    </row>
    <row r="28" spans="2:9" x14ac:dyDescent="0.3">
      <c r="B28" s="31"/>
      <c r="C28" s="31"/>
      <c r="D28" s="31"/>
      <c r="E28" s="31"/>
      <c r="F28" s="31"/>
      <c r="G28" s="31"/>
      <c r="H28" s="31"/>
      <c r="I28" s="30"/>
    </row>
    <row r="29" spans="2:9" x14ac:dyDescent="0.3">
      <c r="B29" s="31"/>
      <c r="C29" s="31"/>
      <c r="D29" s="31"/>
      <c r="E29" s="31"/>
      <c r="F29" s="31"/>
      <c r="G29" s="31"/>
      <c r="H29" s="31"/>
      <c r="I29" s="30"/>
    </row>
    <row r="30" spans="2:9" x14ac:dyDescent="0.3">
      <c r="B30" s="31"/>
      <c r="C30" s="31"/>
      <c r="D30" s="31"/>
      <c r="E30" s="31"/>
      <c r="F30" s="31"/>
      <c r="G30" s="31"/>
      <c r="H30" s="31"/>
      <c r="I30" s="30"/>
    </row>
    <row r="31" spans="2:9" x14ac:dyDescent="0.3">
      <c r="B31" s="31"/>
      <c r="C31" s="31"/>
      <c r="D31" s="31"/>
      <c r="E31" s="31"/>
      <c r="F31" s="31"/>
      <c r="G31" s="31"/>
      <c r="H31" s="31"/>
      <c r="I31" s="30"/>
    </row>
    <row r="32" spans="2:9" x14ac:dyDescent="0.3">
      <c r="B32" s="31"/>
      <c r="C32" s="31"/>
      <c r="D32" s="31"/>
      <c r="E32" s="31"/>
      <c r="F32" s="31"/>
      <c r="G32" s="31"/>
      <c r="H32" s="31"/>
      <c r="I32" s="30"/>
    </row>
    <row r="33" spans="2:9" x14ac:dyDescent="0.3">
      <c r="B33" s="31"/>
      <c r="C33" s="31"/>
      <c r="D33" s="31"/>
      <c r="E33" s="31"/>
      <c r="F33" s="31"/>
      <c r="G33" s="31"/>
      <c r="H33" s="31"/>
      <c r="I33" s="30"/>
    </row>
    <row r="34" spans="2:9" x14ac:dyDescent="0.3">
      <c r="B34" s="31"/>
      <c r="C34" s="31"/>
      <c r="D34" s="31"/>
      <c r="E34" s="31"/>
      <c r="F34" s="31"/>
      <c r="G34" s="31"/>
      <c r="H34" s="31"/>
      <c r="I34" s="30"/>
    </row>
    <row r="35" spans="2:9" x14ac:dyDescent="0.3">
      <c r="B35" s="31"/>
      <c r="C35" s="31"/>
      <c r="D35" s="31"/>
      <c r="E35" s="31"/>
      <c r="F35" s="31"/>
      <c r="G35" s="31"/>
      <c r="H35" s="31"/>
      <c r="I35" s="30"/>
    </row>
    <row r="36" spans="2:9" x14ac:dyDescent="0.3">
      <c r="B36" s="31"/>
      <c r="C36" s="31"/>
      <c r="D36" s="31"/>
      <c r="E36" s="31"/>
      <c r="F36" s="31"/>
      <c r="G36" s="31"/>
      <c r="H36" s="31"/>
      <c r="I36" s="30"/>
    </row>
    <row r="37" spans="2:9" x14ac:dyDescent="0.3">
      <c r="B37" s="31"/>
      <c r="C37" s="31"/>
      <c r="D37" s="31"/>
      <c r="E37" s="31"/>
      <c r="F37" s="31"/>
      <c r="G37" s="31"/>
      <c r="H37" s="31"/>
      <c r="I37" s="30"/>
    </row>
    <row r="38" spans="2:9" x14ac:dyDescent="0.3">
      <c r="B38" s="31"/>
      <c r="C38" s="31"/>
      <c r="D38" s="31"/>
      <c r="E38" s="31"/>
      <c r="F38" s="31"/>
      <c r="G38" s="31"/>
      <c r="H38" s="31"/>
      <c r="I38" s="30"/>
    </row>
    <row r="39" spans="2:9" x14ac:dyDescent="0.3">
      <c r="B39" s="31"/>
      <c r="C39" s="31"/>
      <c r="D39" s="31"/>
      <c r="E39" s="31"/>
      <c r="F39" s="31"/>
      <c r="G39" s="31"/>
      <c r="H39" s="31"/>
      <c r="I39" s="30"/>
    </row>
    <row r="40" spans="2:9" x14ac:dyDescent="0.3">
      <c r="B40" s="31"/>
      <c r="C40" s="31"/>
      <c r="D40" s="31"/>
      <c r="E40" s="31"/>
      <c r="F40" s="31"/>
      <c r="G40" s="31"/>
      <c r="H40" s="31"/>
      <c r="I40" s="30"/>
    </row>
    <row r="41" spans="2:9" x14ac:dyDescent="0.3">
      <c r="B41" s="31"/>
      <c r="C41" s="31"/>
      <c r="D41" s="31"/>
      <c r="E41" s="31"/>
      <c r="F41" s="31"/>
      <c r="G41" s="31"/>
      <c r="H41" s="31"/>
      <c r="I41" s="30"/>
    </row>
    <row r="42" spans="2:9" x14ac:dyDescent="0.3">
      <c r="B42" s="31"/>
      <c r="C42" s="31"/>
      <c r="D42" s="31"/>
      <c r="E42" s="31"/>
      <c r="F42" s="31"/>
      <c r="G42" s="31"/>
      <c r="H42" s="31"/>
      <c r="I42" s="30"/>
    </row>
    <row r="43" spans="2:9" x14ac:dyDescent="0.3">
      <c r="B43" s="31"/>
      <c r="C43" s="31"/>
      <c r="D43" s="31"/>
      <c r="E43" s="31"/>
      <c r="F43" s="31"/>
      <c r="G43" s="31"/>
      <c r="H43" s="31"/>
      <c r="I43" s="30"/>
    </row>
    <row r="44" spans="2:9" x14ac:dyDescent="0.3">
      <c r="B44" s="31"/>
      <c r="C44" s="31"/>
      <c r="D44" s="31"/>
      <c r="E44" s="31"/>
      <c r="F44" s="31"/>
      <c r="G44" s="31"/>
      <c r="H44" s="31"/>
      <c r="I44" s="30"/>
    </row>
    <row r="45" spans="2:9" x14ac:dyDescent="0.3">
      <c r="B45" s="31"/>
      <c r="C45" s="31"/>
      <c r="D45" s="31"/>
      <c r="E45" s="31"/>
      <c r="F45" s="31"/>
      <c r="G45" s="31"/>
      <c r="H45" s="31"/>
      <c r="I45" s="30"/>
    </row>
    <row r="46" spans="2:9" x14ac:dyDescent="0.3">
      <c r="B46" s="31"/>
      <c r="C46" s="31"/>
      <c r="D46" s="31"/>
      <c r="E46" s="31"/>
      <c r="F46" s="31"/>
      <c r="G46" s="31"/>
      <c r="H46" s="31"/>
      <c r="I46" s="30"/>
    </row>
    <row r="47" spans="2:9" x14ac:dyDescent="0.3">
      <c r="B47" s="31"/>
      <c r="C47" s="31"/>
      <c r="D47" s="31"/>
      <c r="E47" s="31"/>
      <c r="F47" s="31"/>
      <c r="G47" s="31"/>
      <c r="H47" s="31"/>
      <c r="I47" s="30"/>
    </row>
    <row r="48" spans="2:9" x14ac:dyDescent="0.3">
      <c r="B48" s="31"/>
      <c r="C48" s="31"/>
      <c r="D48" s="31"/>
      <c r="E48" s="31"/>
      <c r="F48" s="31"/>
      <c r="G48" s="31"/>
      <c r="H48" s="31"/>
      <c r="I48" s="30"/>
    </row>
    <row r="49" spans="2:9" x14ac:dyDescent="0.3">
      <c r="B49" s="31"/>
      <c r="C49" s="31"/>
      <c r="D49" s="31"/>
      <c r="E49" s="31"/>
      <c r="F49" s="31"/>
      <c r="G49" s="31"/>
      <c r="H49" s="31"/>
      <c r="I49" s="30"/>
    </row>
    <row r="50" spans="2:9" x14ac:dyDescent="0.3">
      <c r="B50" s="31"/>
      <c r="C50" s="31"/>
      <c r="D50" s="31"/>
      <c r="E50" s="31"/>
      <c r="F50" s="31"/>
      <c r="G50" s="31"/>
      <c r="H50" s="31"/>
      <c r="I50" s="30"/>
    </row>
    <row r="51" spans="2:9" x14ac:dyDescent="0.3">
      <c r="B51" s="31"/>
      <c r="C51" s="31"/>
      <c r="D51" s="31"/>
      <c r="E51" s="31"/>
      <c r="F51" s="31"/>
      <c r="G51" s="31"/>
      <c r="H51" s="31"/>
      <c r="I51" s="30"/>
    </row>
    <row r="52" spans="2:9" x14ac:dyDescent="0.3">
      <c r="B52" s="31"/>
      <c r="C52" s="31"/>
      <c r="D52" s="31"/>
      <c r="E52" s="31"/>
      <c r="F52" s="31"/>
      <c r="G52" s="31"/>
      <c r="H52" s="31"/>
      <c r="I52" s="30"/>
    </row>
    <row r="53" spans="2:9" x14ac:dyDescent="0.3">
      <c r="B53" s="31"/>
      <c r="C53" s="31"/>
      <c r="D53" s="31"/>
      <c r="E53" s="31"/>
      <c r="F53" s="31"/>
      <c r="G53" s="31"/>
      <c r="H53" s="31"/>
      <c r="I53" s="30"/>
    </row>
    <row r="54" spans="2:9" x14ac:dyDescent="0.3">
      <c r="B54" s="31"/>
      <c r="C54" s="31"/>
      <c r="D54" s="31"/>
      <c r="E54" s="31"/>
      <c r="F54" s="31"/>
      <c r="G54" s="31"/>
      <c r="H54" s="31"/>
      <c r="I54" s="30"/>
    </row>
    <row r="55" spans="2:9" x14ac:dyDescent="0.3">
      <c r="B55" s="31"/>
      <c r="C55" s="31"/>
      <c r="D55" s="31"/>
      <c r="E55" s="31"/>
      <c r="F55" s="31"/>
      <c r="G55" s="31"/>
      <c r="H55" s="31"/>
      <c r="I55" s="30"/>
    </row>
    <row r="56" spans="2:9" x14ac:dyDescent="0.3">
      <c r="B56" s="31"/>
      <c r="C56" s="31"/>
      <c r="D56" s="31"/>
      <c r="E56" s="31"/>
      <c r="F56" s="31"/>
      <c r="G56" s="31"/>
      <c r="H56" s="31"/>
      <c r="I56" s="30"/>
    </row>
    <row r="57" spans="2:9" x14ac:dyDescent="0.3">
      <c r="B57" s="31"/>
      <c r="C57" s="31"/>
      <c r="D57" s="31"/>
      <c r="E57" s="31"/>
      <c r="F57" s="31"/>
      <c r="G57" s="31"/>
      <c r="H57" s="31"/>
      <c r="I57" s="30"/>
    </row>
    <row r="58" spans="2:9" x14ac:dyDescent="0.3">
      <c r="B58" s="31"/>
      <c r="C58" s="31"/>
      <c r="D58" s="31"/>
      <c r="E58" s="31"/>
      <c r="F58" s="31"/>
      <c r="G58" s="31"/>
      <c r="H58" s="31"/>
      <c r="I58" s="30"/>
    </row>
    <row r="59" spans="2:9" x14ac:dyDescent="0.3">
      <c r="B59" s="31"/>
      <c r="C59" s="31"/>
      <c r="D59" s="31"/>
      <c r="E59" s="31"/>
      <c r="F59" s="31"/>
      <c r="G59" s="31"/>
      <c r="H59" s="31"/>
      <c r="I59" s="30"/>
    </row>
    <row r="60" spans="2:9" x14ac:dyDescent="0.3">
      <c r="B60" s="31"/>
      <c r="C60" s="31"/>
      <c r="D60" s="31"/>
      <c r="E60" s="31"/>
      <c r="F60" s="31"/>
      <c r="G60" s="31"/>
      <c r="H60" s="31"/>
      <c r="I60" s="30"/>
    </row>
    <row r="61" spans="2:9" x14ac:dyDescent="0.3">
      <c r="B61" s="31"/>
      <c r="C61" s="31"/>
      <c r="D61" s="31"/>
      <c r="E61" s="31"/>
      <c r="F61" s="31"/>
      <c r="G61" s="31"/>
      <c r="H61" s="31"/>
      <c r="I61" s="30"/>
    </row>
    <row r="62" spans="2:9" x14ac:dyDescent="0.3">
      <c r="B62" s="31"/>
      <c r="C62" s="31"/>
      <c r="D62" s="31"/>
      <c r="E62" s="31"/>
      <c r="F62" s="31"/>
      <c r="G62" s="31"/>
      <c r="H62" s="31"/>
      <c r="I62" s="30"/>
    </row>
    <row r="63" spans="2:9" x14ac:dyDescent="0.3">
      <c r="B63" s="31"/>
      <c r="C63" s="31"/>
      <c r="D63" s="31"/>
      <c r="E63" s="31"/>
      <c r="F63" s="31"/>
      <c r="G63" s="31"/>
      <c r="H63" s="31"/>
      <c r="I63" s="30"/>
    </row>
    <row r="64" spans="2:9" x14ac:dyDescent="0.3">
      <c r="B64" s="31"/>
      <c r="C64" s="31"/>
      <c r="D64" s="31"/>
      <c r="E64" s="31"/>
      <c r="F64" s="31"/>
      <c r="G64" s="31"/>
      <c r="H64" s="31"/>
      <c r="I64" s="30"/>
    </row>
    <row r="65" spans="2:9" x14ac:dyDescent="0.3">
      <c r="B65" s="31"/>
      <c r="C65" s="31"/>
      <c r="D65" s="31"/>
      <c r="E65" s="31"/>
      <c r="F65" s="31"/>
      <c r="G65" s="31"/>
      <c r="H65" s="31"/>
      <c r="I65" s="30"/>
    </row>
    <row r="66" spans="2:9" x14ac:dyDescent="0.3">
      <c r="B66" s="31"/>
      <c r="C66" s="31"/>
      <c r="D66" s="31"/>
      <c r="E66" s="31"/>
      <c r="F66" s="31"/>
      <c r="G66" s="31"/>
      <c r="H66" s="31"/>
      <c r="I66" s="30"/>
    </row>
    <row r="67" spans="2:9" x14ac:dyDescent="0.3">
      <c r="B67" s="31"/>
      <c r="C67" s="31"/>
      <c r="D67" s="31"/>
      <c r="E67" s="31"/>
      <c r="F67" s="31"/>
      <c r="G67" s="31"/>
      <c r="H67" s="31"/>
      <c r="I67" s="30"/>
    </row>
    <row r="68" spans="2:9" x14ac:dyDescent="0.3">
      <c r="B68" s="31"/>
      <c r="C68" s="31"/>
      <c r="D68" s="31"/>
      <c r="E68" s="31"/>
      <c r="F68" s="31"/>
      <c r="G68" s="31"/>
      <c r="H68" s="31"/>
      <c r="I68" s="30"/>
    </row>
    <row r="69" spans="2:9" x14ac:dyDescent="0.3">
      <c r="B69" s="31"/>
      <c r="C69" s="31"/>
      <c r="D69" s="31"/>
      <c r="E69" s="31"/>
      <c r="F69" s="31"/>
      <c r="G69" s="31"/>
      <c r="H69" s="31"/>
      <c r="I69" s="30"/>
    </row>
    <row r="70" spans="2:9" x14ac:dyDescent="0.3">
      <c r="B70" s="31"/>
      <c r="C70" s="31"/>
      <c r="D70" s="31"/>
      <c r="E70" s="31"/>
      <c r="F70" s="31"/>
      <c r="G70" s="31"/>
      <c r="H70" s="31"/>
      <c r="I70" s="30"/>
    </row>
    <row r="71" spans="2:9" x14ac:dyDescent="0.3">
      <c r="B71" s="31"/>
      <c r="C71" s="31"/>
      <c r="D71" s="31"/>
      <c r="E71" s="31"/>
      <c r="F71" s="31"/>
      <c r="G71" s="31"/>
      <c r="H71" s="31"/>
      <c r="I71" s="30"/>
    </row>
    <row r="72" spans="2:9" x14ac:dyDescent="0.3">
      <c r="B72" s="31"/>
      <c r="C72" s="31"/>
      <c r="D72" s="31"/>
      <c r="E72" s="31"/>
      <c r="F72" s="31"/>
      <c r="G72" s="31"/>
      <c r="H72" s="31"/>
      <c r="I72" s="30"/>
    </row>
    <row r="73" spans="2:9" x14ac:dyDescent="0.3">
      <c r="B73" s="31"/>
      <c r="C73" s="31"/>
      <c r="D73" s="31"/>
      <c r="E73" s="31"/>
      <c r="F73" s="31"/>
      <c r="G73" s="31"/>
      <c r="H73" s="31"/>
      <c r="I73" s="30"/>
    </row>
    <row r="74" spans="2:9" x14ac:dyDescent="0.3">
      <c r="B74" s="31"/>
      <c r="C74" s="31"/>
      <c r="D74" s="31"/>
      <c r="E74" s="31"/>
      <c r="F74" s="31"/>
      <c r="G74" s="31"/>
      <c r="H74" s="31"/>
      <c r="I74" s="30"/>
    </row>
    <row r="75" spans="2:9" x14ac:dyDescent="0.3">
      <c r="B75" s="31"/>
      <c r="C75" s="31"/>
      <c r="D75" s="31"/>
      <c r="E75" s="31"/>
      <c r="F75" s="31"/>
      <c r="G75" s="31"/>
      <c r="H75" s="31"/>
      <c r="I75" s="30"/>
    </row>
    <row r="76" spans="2:9" x14ac:dyDescent="0.3">
      <c r="B76" s="31"/>
      <c r="C76" s="31"/>
      <c r="D76" s="31"/>
      <c r="E76" s="31"/>
      <c r="F76" s="31"/>
      <c r="G76" s="31"/>
      <c r="H76" s="31"/>
      <c r="I76" s="30"/>
    </row>
    <row r="77" spans="2:9" x14ac:dyDescent="0.3">
      <c r="B77" s="31"/>
      <c r="C77" s="31"/>
      <c r="D77" s="31"/>
      <c r="E77" s="31"/>
      <c r="F77" s="31"/>
      <c r="G77" s="31"/>
      <c r="H77" s="31"/>
      <c r="I77" s="30"/>
    </row>
    <row r="78" spans="2:9" x14ac:dyDescent="0.3">
      <c r="B78" s="31"/>
      <c r="C78" s="31"/>
      <c r="D78" s="31"/>
      <c r="E78" s="31"/>
      <c r="F78" s="31"/>
      <c r="G78" s="31"/>
      <c r="H78" s="31"/>
      <c r="I78" s="30"/>
    </row>
    <row r="79" spans="2:9" x14ac:dyDescent="0.3">
      <c r="B79" s="31"/>
      <c r="C79" s="31"/>
      <c r="D79" s="31"/>
      <c r="E79" s="31"/>
      <c r="F79" s="31"/>
      <c r="G79" s="31"/>
      <c r="H79" s="31"/>
      <c r="I79" s="30"/>
    </row>
    <row r="80" spans="2:9" x14ac:dyDescent="0.3">
      <c r="B80" s="31"/>
      <c r="C80" s="31"/>
      <c r="D80" s="31"/>
      <c r="E80" s="31"/>
      <c r="F80" s="31"/>
      <c r="G80" s="31"/>
      <c r="H80" s="31"/>
      <c r="I80" s="30"/>
    </row>
    <row r="81" spans="2:9" x14ac:dyDescent="0.3">
      <c r="B81" s="31"/>
      <c r="C81" s="31"/>
      <c r="D81" s="31"/>
      <c r="E81" s="31"/>
      <c r="F81" s="31"/>
      <c r="G81" s="31"/>
      <c r="H81" s="31"/>
      <c r="I81" s="30"/>
    </row>
    <row r="82" spans="2:9" x14ac:dyDescent="0.3">
      <c r="B82" s="31"/>
      <c r="C82" s="31"/>
      <c r="D82" s="31"/>
      <c r="E82" s="31"/>
      <c r="F82" s="31"/>
      <c r="G82" s="31"/>
      <c r="H82" s="31"/>
      <c r="I82" s="30"/>
    </row>
    <row r="83" spans="2:9" x14ac:dyDescent="0.3">
      <c r="B83" s="31"/>
      <c r="C83" s="31"/>
      <c r="D83" s="31"/>
      <c r="E83" s="31"/>
      <c r="F83" s="31"/>
      <c r="G83" s="31"/>
      <c r="H83" s="31"/>
      <c r="I83" s="30"/>
    </row>
    <row r="84" spans="2:9" x14ac:dyDescent="0.3">
      <c r="B84" s="31"/>
      <c r="C84" s="31"/>
      <c r="D84" s="31"/>
      <c r="E84" s="31"/>
      <c r="F84" s="31"/>
      <c r="G84" s="31"/>
      <c r="H84" s="31"/>
      <c r="I84" s="30"/>
    </row>
    <row r="85" spans="2:9" x14ac:dyDescent="0.3">
      <c r="B85" s="31"/>
      <c r="C85" s="31"/>
      <c r="D85" s="31"/>
      <c r="E85" s="31"/>
      <c r="F85" s="31"/>
      <c r="G85" s="31"/>
      <c r="H85" s="31"/>
      <c r="I85" s="30"/>
    </row>
    <row r="86" spans="2:9" x14ac:dyDescent="0.3">
      <c r="B86" s="31"/>
      <c r="C86" s="31"/>
      <c r="D86" s="31"/>
      <c r="E86" s="31"/>
      <c r="F86" s="31"/>
      <c r="G86" s="31"/>
      <c r="H86" s="31"/>
      <c r="I86" s="30"/>
    </row>
    <row r="87" spans="2:9" x14ac:dyDescent="0.3">
      <c r="B87" s="31"/>
      <c r="C87" s="31"/>
      <c r="D87" s="31"/>
      <c r="E87" s="31"/>
      <c r="F87" s="31"/>
      <c r="G87" s="31"/>
      <c r="H87" s="31"/>
      <c r="I87" s="30"/>
    </row>
    <row r="88" spans="2:9" x14ac:dyDescent="0.3">
      <c r="B88" s="31"/>
      <c r="C88" s="31"/>
      <c r="D88" s="31"/>
      <c r="E88" s="31"/>
      <c r="F88" s="31"/>
      <c r="G88" s="31"/>
      <c r="H88" s="31"/>
      <c r="I88" s="30"/>
    </row>
    <row r="89" spans="2:9" x14ac:dyDescent="0.3">
      <c r="B89" s="31"/>
      <c r="C89" s="31"/>
      <c r="D89" s="31"/>
      <c r="E89" s="31"/>
      <c r="F89" s="31"/>
      <c r="G89" s="31"/>
      <c r="H89" s="31"/>
      <c r="I89" s="30"/>
    </row>
    <row r="90" spans="2:9" x14ac:dyDescent="0.3">
      <c r="B90" s="31"/>
      <c r="C90" s="31"/>
      <c r="D90" s="31"/>
      <c r="E90" s="31"/>
      <c r="F90" s="31"/>
      <c r="G90" s="31"/>
      <c r="H90" s="31"/>
      <c r="I90" s="30"/>
    </row>
    <row r="91" spans="2:9" x14ac:dyDescent="0.3">
      <c r="B91" s="31"/>
      <c r="C91" s="31"/>
      <c r="D91" s="31"/>
      <c r="E91" s="31"/>
      <c r="F91" s="31"/>
      <c r="G91" s="31"/>
      <c r="H91" s="31"/>
      <c r="I91" s="30"/>
    </row>
    <row r="92" spans="2:9" x14ac:dyDescent="0.3">
      <c r="B92" s="31"/>
      <c r="C92" s="31"/>
      <c r="D92" s="31"/>
      <c r="E92" s="31"/>
      <c r="F92" s="31"/>
      <c r="G92" s="31"/>
      <c r="H92" s="31"/>
      <c r="I92" s="30"/>
    </row>
    <row r="93" spans="2:9" x14ac:dyDescent="0.3">
      <c r="B93" s="31"/>
      <c r="C93" s="31"/>
      <c r="D93" s="31"/>
      <c r="E93" s="31"/>
      <c r="F93" s="31"/>
      <c r="G93" s="31"/>
      <c r="H93" s="31"/>
      <c r="I93" s="30"/>
    </row>
    <row r="94" spans="2:9" x14ac:dyDescent="0.3">
      <c r="B94" s="31"/>
      <c r="C94" s="31"/>
      <c r="D94" s="31"/>
      <c r="E94" s="31"/>
      <c r="F94" s="31"/>
      <c r="G94" s="31"/>
      <c r="H94" s="31"/>
      <c r="I94" s="30"/>
    </row>
    <row r="95" spans="2:9" x14ac:dyDescent="0.3">
      <c r="B95" s="31"/>
      <c r="C95" s="31"/>
      <c r="D95" s="31"/>
      <c r="E95" s="31"/>
      <c r="F95" s="31"/>
      <c r="G95" s="31"/>
      <c r="H95" s="31"/>
      <c r="I95" s="30"/>
    </row>
    <row r="96" spans="2:9" x14ac:dyDescent="0.3">
      <c r="B96" s="31"/>
      <c r="C96" s="31"/>
      <c r="D96" s="31"/>
      <c r="E96" s="31"/>
      <c r="F96" s="31"/>
      <c r="G96" s="31"/>
      <c r="H96" s="31"/>
      <c r="I96" s="30"/>
    </row>
    <row r="97" spans="2:9" x14ac:dyDescent="0.3">
      <c r="B97" s="31"/>
      <c r="C97" s="31"/>
      <c r="D97" s="31"/>
      <c r="E97" s="31"/>
      <c r="F97" s="31"/>
      <c r="G97" s="31"/>
      <c r="H97" s="31"/>
      <c r="I97" s="30"/>
    </row>
    <row r="98" spans="2:9" x14ac:dyDescent="0.3">
      <c r="B98" s="31"/>
      <c r="C98" s="31"/>
      <c r="D98" s="31"/>
      <c r="E98" s="31"/>
      <c r="F98" s="31"/>
      <c r="G98" s="31"/>
      <c r="H98" s="31"/>
      <c r="I98" s="30"/>
    </row>
    <row r="99" spans="2:9" x14ac:dyDescent="0.3">
      <c r="B99" s="31"/>
      <c r="C99" s="31"/>
      <c r="D99" s="31"/>
      <c r="E99" s="31"/>
      <c r="F99" s="31"/>
      <c r="G99" s="31"/>
      <c r="H99" s="31"/>
      <c r="I99" s="30"/>
    </row>
    <row r="100" spans="2:9" x14ac:dyDescent="0.3">
      <c r="B100" s="31"/>
      <c r="C100" s="31"/>
      <c r="D100" s="31"/>
      <c r="E100" s="31"/>
      <c r="F100" s="31"/>
      <c r="G100" s="31"/>
      <c r="H100" s="31"/>
      <c r="I100" s="30"/>
    </row>
    <row r="101" spans="2:9" x14ac:dyDescent="0.3">
      <c r="B101" s="31"/>
      <c r="C101" s="31"/>
      <c r="D101" s="31"/>
      <c r="E101" s="31"/>
      <c r="F101" s="31"/>
      <c r="G101" s="31"/>
      <c r="H101" s="31"/>
      <c r="I101" s="30"/>
    </row>
    <row r="102" spans="2:9" x14ac:dyDescent="0.3">
      <c r="B102" s="31"/>
      <c r="C102" s="31"/>
      <c r="D102" s="31"/>
      <c r="E102" s="31"/>
      <c r="F102" s="31"/>
      <c r="G102" s="31"/>
      <c r="H102" s="31"/>
      <c r="I102" s="30"/>
    </row>
    <row r="103" spans="2:9" x14ac:dyDescent="0.3">
      <c r="B103" s="31"/>
      <c r="C103" s="31"/>
      <c r="D103" s="31"/>
      <c r="E103" s="31"/>
      <c r="F103" s="31"/>
      <c r="G103" s="31"/>
      <c r="H103" s="31"/>
      <c r="I103" s="30"/>
    </row>
    <row r="104" spans="2:9" x14ac:dyDescent="0.3">
      <c r="B104" s="31"/>
      <c r="C104" s="31"/>
      <c r="D104" s="31"/>
      <c r="E104" s="31"/>
      <c r="F104" s="31"/>
      <c r="G104" s="31"/>
      <c r="H104" s="31"/>
      <c r="I104" s="30"/>
    </row>
    <row r="105" spans="2:9" x14ac:dyDescent="0.3">
      <c r="B105" s="31"/>
      <c r="C105" s="31"/>
      <c r="D105" s="31"/>
      <c r="E105" s="31"/>
      <c r="F105" s="31"/>
      <c r="G105" s="31"/>
      <c r="H105" s="31"/>
      <c r="I105" s="30"/>
    </row>
    <row r="106" spans="2:9" x14ac:dyDescent="0.3">
      <c r="B106" s="31"/>
      <c r="C106" s="31"/>
      <c r="D106" s="31"/>
      <c r="E106" s="31"/>
      <c r="F106" s="31"/>
      <c r="G106" s="31"/>
      <c r="H106" s="31"/>
      <c r="I106" s="30"/>
    </row>
    <row r="107" spans="2:9" x14ac:dyDescent="0.3">
      <c r="B107" s="31"/>
      <c r="C107" s="31"/>
      <c r="D107" s="31"/>
      <c r="E107" s="31"/>
      <c r="F107" s="31"/>
      <c r="G107" s="31"/>
      <c r="H107" s="31"/>
      <c r="I107" s="30"/>
    </row>
    <row r="108" spans="2:9" x14ac:dyDescent="0.3">
      <c r="B108" s="31"/>
      <c r="C108" s="31"/>
      <c r="D108" s="31"/>
      <c r="E108" s="31"/>
      <c r="F108" s="31"/>
      <c r="G108" s="31"/>
      <c r="H108" s="31"/>
      <c r="I108" s="30"/>
    </row>
    <row r="109" spans="2:9" x14ac:dyDescent="0.3">
      <c r="B109" s="31"/>
      <c r="C109" s="31"/>
      <c r="D109" s="31"/>
      <c r="E109" s="31"/>
      <c r="F109" s="31"/>
      <c r="G109" s="31"/>
      <c r="H109" s="31"/>
      <c r="I109" s="30"/>
    </row>
    <row r="110" spans="2:9" x14ac:dyDescent="0.3">
      <c r="B110" s="31"/>
      <c r="C110" s="31"/>
      <c r="D110" s="31"/>
      <c r="E110" s="31"/>
      <c r="F110" s="31"/>
      <c r="G110" s="31"/>
      <c r="H110" s="31"/>
      <c r="I110" s="30"/>
    </row>
    <row r="111" spans="2:9" x14ac:dyDescent="0.3">
      <c r="B111" s="31"/>
      <c r="C111" s="31"/>
      <c r="D111" s="31"/>
      <c r="E111" s="31"/>
      <c r="F111" s="31"/>
      <c r="G111" s="31"/>
      <c r="H111" s="31"/>
      <c r="I111" s="30"/>
    </row>
    <row r="112" spans="2:9" x14ac:dyDescent="0.3">
      <c r="B112" s="31"/>
      <c r="C112" s="31"/>
      <c r="D112" s="31"/>
      <c r="E112" s="31"/>
      <c r="F112" s="31"/>
      <c r="G112" s="31"/>
      <c r="H112" s="31"/>
      <c r="I112" s="30"/>
    </row>
    <row r="113" spans="2:9" x14ac:dyDescent="0.3">
      <c r="B113" s="31"/>
      <c r="C113" s="31"/>
      <c r="D113" s="31"/>
      <c r="E113" s="31"/>
      <c r="F113" s="31"/>
      <c r="G113" s="31"/>
      <c r="H113" s="31"/>
      <c r="I113" s="30"/>
    </row>
    <row r="114" spans="2:9" x14ac:dyDescent="0.3">
      <c r="B114" s="31"/>
      <c r="C114" s="31"/>
      <c r="D114" s="31"/>
      <c r="E114" s="31"/>
      <c r="F114" s="31"/>
      <c r="G114" s="31"/>
      <c r="H114" s="31"/>
      <c r="I114" s="30"/>
    </row>
    <row r="115" spans="2:9" x14ac:dyDescent="0.3">
      <c r="B115" s="31"/>
      <c r="C115" s="31"/>
      <c r="D115" s="31"/>
      <c r="E115" s="31"/>
      <c r="F115" s="31"/>
      <c r="G115" s="31"/>
      <c r="H115" s="31"/>
      <c r="I115" s="30"/>
    </row>
    <row r="116" spans="2:9" x14ac:dyDescent="0.3">
      <c r="B116" s="31"/>
      <c r="C116" s="31"/>
      <c r="D116" s="31"/>
      <c r="E116" s="31"/>
      <c r="F116" s="31"/>
      <c r="G116" s="31"/>
      <c r="H116" s="31"/>
      <c r="I116" s="30"/>
    </row>
    <row r="117" spans="2:9" x14ac:dyDescent="0.3">
      <c r="B117" s="31"/>
      <c r="C117" s="31"/>
      <c r="D117" s="31"/>
      <c r="E117" s="31"/>
      <c r="F117" s="31"/>
      <c r="G117" s="31"/>
      <c r="H117" s="31"/>
      <c r="I117" s="30"/>
    </row>
    <row r="118" spans="2:9" x14ac:dyDescent="0.3">
      <c r="B118" s="31"/>
      <c r="C118" s="31"/>
      <c r="D118" s="31"/>
      <c r="E118" s="31"/>
      <c r="F118" s="31"/>
      <c r="G118" s="31"/>
      <c r="H118" s="31"/>
      <c r="I118" s="30"/>
    </row>
    <row r="119" spans="2:9" x14ac:dyDescent="0.3">
      <c r="B119" s="31"/>
      <c r="C119" s="31"/>
      <c r="D119" s="31"/>
      <c r="E119" s="31"/>
      <c r="F119" s="31"/>
      <c r="G119" s="31"/>
      <c r="H119" s="31"/>
      <c r="I119" s="30"/>
    </row>
    <row r="120" spans="2:9" x14ac:dyDescent="0.3">
      <c r="B120" s="31"/>
      <c r="C120" s="31"/>
      <c r="D120" s="31"/>
      <c r="E120" s="31"/>
      <c r="F120" s="31"/>
      <c r="G120" s="31"/>
      <c r="H120" s="31"/>
      <c r="I120" s="30"/>
    </row>
    <row r="121" spans="2:9" x14ac:dyDescent="0.3">
      <c r="B121" s="31"/>
      <c r="C121" s="31"/>
      <c r="D121" s="31"/>
      <c r="E121" s="31"/>
      <c r="F121" s="31"/>
      <c r="G121" s="31"/>
      <c r="H121" s="31"/>
      <c r="I121" s="30"/>
    </row>
    <row r="122" spans="2:9" x14ac:dyDescent="0.3">
      <c r="B122" s="31"/>
      <c r="C122" s="31"/>
      <c r="D122" s="31"/>
      <c r="E122" s="31"/>
      <c r="F122" s="31"/>
      <c r="G122" s="31"/>
      <c r="H122" s="31"/>
      <c r="I122" s="30"/>
    </row>
    <row r="123" spans="2:9" x14ac:dyDescent="0.3">
      <c r="B123" s="31"/>
      <c r="C123" s="31"/>
      <c r="D123" s="31"/>
      <c r="E123" s="31"/>
      <c r="F123" s="31"/>
      <c r="G123" s="31"/>
      <c r="H123" s="31"/>
      <c r="I123" s="30"/>
    </row>
    <row r="124" spans="2:9" x14ac:dyDescent="0.3">
      <c r="B124" s="31"/>
      <c r="C124" s="31"/>
      <c r="D124" s="31"/>
      <c r="E124" s="31"/>
      <c r="F124" s="31"/>
      <c r="G124" s="31"/>
      <c r="H124" s="31"/>
      <c r="I124" s="30"/>
    </row>
    <row r="125" spans="2:9" x14ac:dyDescent="0.3">
      <c r="B125" s="31"/>
      <c r="C125" s="31"/>
      <c r="D125" s="31"/>
      <c r="E125" s="31"/>
      <c r="F125" s="31"/>
      <c r="G125" s="31"/>
      <c r="H125" s="31"/>
      <c r="I125" s="30"/>
    </row>
    <row r="126" spans="2:9" x14ac:dyDescent="0.3">
      <c r="B126" s="31"/>
      <c r="C126" s="31"/>
      <c r="D126" s="31"/>
      <c r="E126" s="31"/>
      <c r="F126" s="31"/>
      <c r="G126" s="31"/>
      <c r="H126" s="31"/>
      <c r="I126" s="30"/>
    </row>
    <row r="127" spans="2:9" x14ac:dyDescent="0.3">
      <c r="B127" s="31"/>
      <c r="C127" s="31"/>
      <c r="D127" s="31"/>
      <c r="E127" s="31"/>
      <c r="F127" s="31"/>
      <c r="G127" s="31"/>
      <c r="H127" s="31"/>
      <c r="I127" s="30"/>
    </row>
    <row r="128" spans="2:9" x14ac:dyDescent="0.3">
      <c r="B128" s="31"/>
      <c r="C128" s="31"/>
      <c r="D128" s="31"/>
      <c r="E128" s="31"/>
      <c r="F128" s="31"/>
      <c r="G128" s="31"/>
      <c r="H128" s="31"/>
      <c r="I128" s="30"/>
    </row>
    <row r="129" spans="2:9" x14ac:dyDescent="0.3">
      <c r="B129" s="31"/>
      <c r="C129" s="31"/>
      <c r="D129" s="31"/>
      <c r="E129" s="31"/>
      <c r="F129" s="31"/>
      <c r="G129" s="31"/>
      <c r="H129" s="31"/>
      <c r="I129" s="30"/>
    </row>
    <row r="130" spans="2:9" x14ac:dyDescent="0.3">
      <c r="B130" s="31"/>
      <c r="C130" s="31"/>
      <c r="D130" s="31"/>
      <c r="E130" s="31"/>
      <c r="F130" s="31"/>
      <c r="G130" s="31"/>
      <c r="H130" s="31"/>
      <c r="I130" s="30"/>
    </row>
    <row r="131" spans="2:9" x14ac:dyDescent="0.3">
      <c r="B131" s="31"/>
      <c r="C131" s="31"/>
      <c r="D131" s="31"/>
      <c r="E131" s="31"/>
      <c r="F131" s="31"/>
      <c r="G131" s="31"/>
      <c r="H131" s="31"/>
      <c r="I131" s="30"/>
    </row>
    <row r="132" spans="2:9" x14ac:dyDescent="0.3">
      <c r="B132" s="31"/>
      <c r="C132" s="31"/>
      <c r="D132" s="31"/>
      <c r="E132" s="31"/>
      <c r="F132" s="31"/>
      <c r="G132" s="31"/>
      <c r="H132" s="31"/>
      <c r="I132" s="30"/>
    </row>
    <row r="133" spans="2:9" x14ac:dyDescent="0.3">
      <c r="B133" s="31"/>
      <c r="C133" s="31"/>
      <c r="D133" s="31"/>
      <c r="E133" s="31"/>
      <c r="F133" s="31"/>
      <c r="G133" s="31"/>
      <c r="H133" s="31"/>
      <c r="I133" s="30"/>
    </row>
    <row r="134" spans="2:9" x14ac:dyDescent="0.3">
      <c r="B134" s="31"/>
      <c r="C134" s="31"/>
      <c r="D134" s="31"/>
      <c r="E134" s="31"/>
      <c r="F134" s="31"/>
      <c r="G134" s="31"/>
      <c r="H134" s="31"/>
      <c r="I134" s="30"/>
    </row>
    <row r="135" spans="2:9" x14ac:dyDescent="0.3">
      <c r="B135" s="31"/>
      <c r="C135" s="31"/>
      <c r="D135" s="31"/>
      <c r="E135" s="31"/>
      <c r="F135" s="31"/>
      <c r="G135" s="31"/>
      <c r="H135" s="31"/>
      <c r="I135" s="30"/>
    </row>
    <row r="136" spans="2:9" x14ac:dyDescent="0.3">
      <c r="B136" s="31"/>
      <c r="C136" s="31"/>
      <c r="D136" s="31"/>
      <c r="E136" s="31"/>
      <c r="F136" s="31"/>
      <c r="G136" s="31"/>
      <c r="H136" s="31"/>
      <c r="I136" s="30"/>
    </row>
    <row r="137" spans="2:9" x14ac:dyDescent="0.3">
      <c r="B137" s="31"/>
      <c r="C137" s="31"/>
      <c r="D137" s="31"/>
      <c r="E137" s="31"/>
      <c r="F137" s="31"/>
      <c r="G137" s="31"/>
      <c r="H137" s="31"/>
      <c r="I137" s="30"/>
    </row>
    <row r="138" spans="2:9" x14ac:dyDescent="0.3">
      <c r="B138" s="31"/>
      <c r="C138" s="31"/>
      <c r="D138" s="31"/>
      <c r="E138" s="31"/>
      <c r="F138" s="31"/>
      <c r="G138" s="31"/>
      <c r="H138" s="31"/>
      <c r="I138" s="30"/>
    </row>
    <row r="139" spans="2:9" x14ac:dyDescent="0.3">
      <c r="B139" s="31"/>
      <c r="C139" s="31"/>
      <c r="D139" s="31"/>
      <c r="E139" s="31"/>
      <c r="F139" s="31"/>
      <c r="G139" s="31"/>
      <c r="H139" s="31"/>
      <c r="I139" s="30"/>
    </row>
    <row r="140" spans="2:9" x14ac:dyDescent="0.3">
      <c r="B140" s="31"/>
      <c r="C140" s="31"/>
      <c r="D140" s="31"/>
      <c r="E140" s="31"/>
      <c r="F140" s="31"/>
      <c r="G140" s="31"/>
      <c r="H140" s="31"/>
      <c r="I140" s="30"/>
    </row>
    <row r="141" spans="2:9" x14ac:dyDescent="0.3">
      <c r="B141" s="31"/>
      <c r="C141" s="31"/>
      <c r="D141" s="31"/>
      <c r="E141" s="31"/>
      <c r="F141" s="31"/>
      <c r="G141" s="31"/>
      <c r="H141" s="31"/>
      <c r="I141" s="30"/>
    </row>
    <row r="142" spans="2:9" x14ac:dyDescent="0.3">
      <c r="B142" s="31"/>
      <c r="C142" s="31"/>
      <c r="D142" s="31"/>
      <c r="E142" s="31"/>
      <c r="F142" s="31"/>
      <c r="G142" s="31"/>
      <c r="H142" s="31"/>
      <c r="I142" s="30"/>
    </row>
    <row r="143" spans="2:9" x14ac:dyDescent="0.3">
      <c r="B143" s="31"/>
      <c r="C143" s="31"/>
      <c r="D143" s="31"/>
      <c r="E143" s="31"/>
      <c r="F143" s="31"/>
      <c r="G143" s="31"/>
      <c r="H143" s="31"/>
      <c r="I143" s="30"/>
    </row>
    <row r="144" spans="2:9" x14ac:dyDescent="0.3">
      <c r="B144" s="31"/>
      <c r="C144" s="31"/>
      <c r="D144" s="31"/>
      <c r="E144" s="31"/>
      <c r="F144" s="31"/>
      <c r="G144" s="31"/>
      <c r="H144" s="31"/>
      <c r="I144" s="30"/>
    </row>
    <row r="145" spans="2:9" x14ac:dyDescent="0.3">
      <c r="B145" s="31"/>
      <c r="C145" s="31"/>
      <c r="D145" s="31"/>
      <c r="E145" s="31"/>
      <c r="F145" s="31"/>
      <c r="G145" s="31"/>
      <c r="H145" s="31"/>
      <c r="I145" s="30"/>
    </row>
    <row r="146" spans="2:9" x14ac:dyDescent="0.3">
      <c r="B146" s="31"/>
      <c r="C146" s="31"/>
      <c r="D146" s="31"/>
      <c r="E146" s="31"/>
      <c r="F146" s="31"/>
      <c r="G146" s="31"/>
      <c r="H146" s="31"/>
      <c r="I146" s="30"/>
    </row>
    <row r="147" spans="2:9" x14ac:dyDescent="0.3">
      <c r="B147" s="31"/>
      <c r="C147" s="31"/>
      <c r="D147" s="31"/>
      <c r="E147" s="31"/>
      <c r="F147" s="31"/>
      <c r="G147" s="31"/>
      <c r="H147" s="31"/>
      <c r="I147" s="30"/>
    </row>
    <row r="148" spans="2:9" x14ac:dyDescent="0.3">
      <c r="B148" s="31"/>
      <c r="C148" s="31"/>
      <c r="D148" s="31"/>
      <c r="E148" s="31"/>
      <c r="F148" s="31"/>
      <c r="G148" s="31"/>
      <c r="H148" s="31"/>
      <c r="I148" s="30"/>
    </row>
    <row r="149" spans="2:9" x14ac:dyDescent="0.3">
      <c r="B149" s="31"/>
      <c r="C149" s="31"/>
      <c r="D149" s="31"/>
      <c r="E149" s="31"/>
      <c r="F149" s="31"/>
      <c r="G149" s="31"/>
      <c r="H149" s="31"/>
      <c r="I149" s="30"/>
    </row>
    <row r="150" spans="2:9" x14ac:dyDescent="0.3">
      <c r="B150" s="31"/>
      <c r="C150" s="31"/>
      <c r="D150" s="31"/>
      <c r="E150" s="31"/>
      <c r="F150" s="31"/>
      <c r="G150" s="31"/>
      <c r="H150" s="31"/>
      <c r="I150" s="30"/>
    </row>
    <row r="151" spans="2:9" x14ac:dyDescent="0.3">
      <c r="B151" s="31"/>
      <c r="C151" s="31"/>
      <c r="D151" s="31"/>
      <c r="E151" s="31"/>
      <c r="F151" s="31"/>
      <c r="G151" s="31"/>
      <c r="H151" s="31"/>
      <c r="I151" s="30"/>
    </row>
    <row r="152" spans="2:9" x14ac:dyDescent="0.3">
      <c r="B152" s="31"/>
      <c r="C152" s="31"/>
      <c r="D152" s="31"/>
      <c r="E152" s="31"/>
      <c r="F152" s="31"/>
      <c r="G152" s="31"/>
      <c r="H152" s="31"/>
      <c r="I152" s="30"/>
    </row>
    <row r="153" spans="2:9" x14ac:dyDescent="0.3">
      <c r="B153" s="31"/>
      <c r="C153" s="31"/>
      <c r="D153" s="31"/>
      <c r="E153" s="31"/>
      <c r="F153" s="31"/>
      <c r="G153" s="31"/>
      <c r="H153" s="31"/>
      <c r="I153" s="30"/>
    </row>
    <row r="154" spans="2:9" x14ac:dyDescent="0.3">
      <c r="B154" s="31"/>
      <c r="C154" s="31"/>
      <c r="D154" s="31"/>
      <c r="E154" s="31"/>
      <c r="F154" s="31"/>
      <c r="G154" s="31"/>
      <c r="H154" s="31"/>
      <c r="I154" s="30"/>
    </row>
    <row r="155" spans="2:9" x14ac:dyDescent="0.3">
      <c r="B155" s="31"/>
      <c r="C155" s="31"/>
      <c r="D155" s="31"/>
      <c r="E155" s="31"/>
      <c r="F155" s="31"/>
      <c r="G155" s="31"/>
      <c r="H155" s="31"/>
      <c r="I155" s="30"/>
    </row>
    <row r="156" spans="2:9" x14ac:dyDescent="0.3">
      <c r="B156" s="31"/>
      <c r="C156" s="31"/>
      <c r="D156" s="31"/>
      <c r="E156" s="31"/>
      <c r="F156" s="31"/>
      <c r="G156" s="31"/>
      <c r="H156" s="31"/>
      <c r="I156" s="30"/>
    </row>
    <row r="157" spans="2:9" x14ac:dyDescent="0.3">
      <c r="B157" s="31"/>
      <c r="C157" s="31"/>
      <c r="D157" s="31"/>
      <c r="E157" s="31"/>
      <c r="F157" s="31"/>
      <c r="G157" s="31"/>
      <c r="H157" s="31"/>
      <c r="I157" s="30"/>
    </row>
    <row r="158" spans="2:9" x14ac:dyDescent="0.3">
      <c r="B158" s="31"/>
      <c r="C158" s="31"/>
      <c r="D158" s="31"/>
      <c r="E158" s="31"/>
      <c r="F158" s="31"/>
      <c r="G158" s="31"/>
      <c r="H158" s="31"/>
      <c r="I158" s="30"/>
    </row>
    <row r="159" spans="2:9" x14ac:dyDescent="0.3">
      <c r="B159" s="31"/>
      <c r="C159" s="31"/>
      <c r="D159" s="31"/>
      <c r="E159" s="31"/>
      <c r="F159" s="31"/>
      <c r="G159" s="31"/>
      <c r="H159" s="31"/>
      <c r="I159" s="30"/>
    </row>
    <row r="160" spans="2:9" x14ac:dyDescent="0.3">
      <c r="B160" s="31"/>
      <c r="C160" s="31"/>
      <c r="D160" s="31"/>
      <c r="E160" s="31"/>
      <c r="F160" s="31"/>
      <c r="G160" s="31"/>
      <c r="H160" s="31"/>
      <c r="I160" s="30"/>
    </row>
    <row r="161" spans="2:9" x14ac:dyDescent="0.3">
      <c r="B161" s="31"/>
      <c r="C161" s="31"/>
      <c r="D161" s="31"/>
      <c r="E161" s="31"/>
      <c r="F161" s="31"/>
      <c r="G161" s="31"/>
      <c r="H161" s="31"/>
      <c r="I161" s="30"/>
    </row>
    <row r="162" spans="2:9" x14ac:dyDescent="0.3">
      <c r="B162" s="31"/>
      <c r="C162" s="31"/>
      <c r="D162" s="31"/>
      <c r="E162" s="31"/>
      <c r="F162" s="31"/>
      <c r="G162" s="31"/>
      <c r="H162" s="31"/>
      <c r="I162" s="30"/>
    </row>
    <row r="163" spans="2:9" x14ac:dyDescent="0.3">
      <c r="B163" s="31"/>
      <c r="C163" s="31"/>
      <c r="D163" s="31"/>
      <c r="E163" s="31"/>
      <c r="F163" s="31"/>
      <c r="G163" s="31"/>
      <c r="H163" s="31"/>
      <c r="I163" s="30"/>
    </row>
    <row r="164" spans="2:9" x14ac:dyDescent="0.3">
      <c r="B164" s="31"/>
      <c r="C164" s="31"/>
      <c r="D164" s="31"/>
      <c r="E164" s="31"/>
      <c r="F164" s="31"/>
      <c r="G164" s="31"/>
      <c r="H164" s="31"/>
      <c r="I164" s="30"/>
    </row>
    <row r="165" spans="2:9" x14ac:dyDescent="0.3">
      <c r="B165" s="31"/>
      <c r="C165" s="31"/>
      <c r="D165" s="31"/>
      <c r="E165" s="31"/>
      <c r="F165" s="31"/>
      <c r="G165" s="31"/>
      <c r="H165" s="31"/>
      <c r="I165" s="30"/>
    </row>
    <row r="166" spans="2:9" x14ac:dyDescent="0.3">
      <c r="B166" s="31"/>
      <c r="C166" s="31"/>
      <c r="D166" s="31"/>
      <c r="E166" s="31"/>
      <c r="F166" s="31"/>
      <c r="G166" s="31"/>
      <c r="H166" s="31"/>
      <c r="I166" s="30"/>
    </row>
    <row r="167" spans="2:9" x14ac:dyDescent="0.3">
      <c r="B167" s="31"/>
      <c r="C167" s="31"/>
      <c r="D167" s="31"/>
      <c r="E167" s="31"/>
      <c r="F167" s="31"/>
      <c r="G167" s="31"/>
      <c r="H167" s="31"/>
      <c r="I167" s="30"/>
    </row>
    <row r="168" spans="2:9" x14ac:dyDescent="0.3">
      <c r="B168" s="31"/>
      <c r="C168" s="31"/>
      <c r="D168" s="31"/>
      <c r="E168" s="31"/>
      <c r="F168" s="31"/>
      <c r="G168" s="31"/>
      <c r="H168" s="31"/>
      <c r="I168" s="30"/>
    </row>
    <row r="169" spans="2:9" x14ac:dyDescent="0.3">
      <c r="B169" s="31"/>
      <c r="C169" s="31"/>
      <c r="D169" s="31"/>
      <c r="E169" s="31"/>
      <c r="F169" s="31"/>
      <c r="G169" s="31"/>
      <c r="H169" s="31"/>
      <c r="I169" s="30"/>
    </row>
    <row r="170" spans="2:9" x14ac:dyDescent="0.3">
      <c r="B170" s="31"/>
      <c r="C170" s="31"/>
      <c r="D170" s="31"/>
      <c r="E170" s="31"/>
      <c r="F170" s="31"/>
      <c r="G170" s="31"/>
      <c r="H170" s="31"/>
      <c r="I170" s="30"/>
    </row>
    <row r="171" spans="2:9" x14ac:dyDescent="0.3">
      <c r="B171" s="31"/>
      <c r="C171" s="31"/>
      <c r="D171" s="31"/>
      <c r="E171" s="31"/>
      <c r="F171" s="31"/>
      <c r="G171" s="31"/>
      <c r="H171" s="31"/>
      <c r="I171" s="30"/>
    </row>
    <row r="172" spans="2:9" x14ac:dyDescent="0.3">
      <c r="B172" s="31"/>
      <c r="C172" s="31"/>
      <c r="D172" s="31"/>
      <c r="E172" s="31"/>
      <c r="F172" s="31"/>
      <c r="G172" s="31"/>
      <c r="H172" s="31"/>
      <c r="I172" s="30"/>
    </row>
    <row r="173" spans="2:9" x14ac:dyDescent="0.3">
      <c r="B173" s="31"/>
      <c r="C173" s="31"/>
      <c r="D173" s="31"/>
      <c r="E173" s="31"/>
      <c r="F173" s="31"/>
      <c r="G173" s="31"/>
      <c r="H173" s="31"/>
      <c r="I173" s="30"/>
    </row>
    <row r="174" spans="2:9" x14ac:dyDescent="0.3">
      <c r="B174" s="31"/>
      <c r="C174" s="31"/>
      <c r="D174" s="31"/>
      <c r="E174" s="31"/>
      <c r="F174" s="31"/>
      <c r="G174" s="31"/>
      <c r="H174" s="31"/>
      <c r="I174" s="30"/>
    </row>
    <row r="175" spans="2:9" x14ac:dyDescent="0.3">
      <c r="B175" s="31"/>
      <c r="C175" s="31"/>
      <c r="D175" s="31"/>
      <c r="E175" s="31"/>
      <c r="F175" s="31"/>
      <c r="G175" s="31"/>
      <c r="H175" s="31"/>
      <c r="I175" s="30"/>
    </row>
    <row r="176" spans="2:9" x14ac:dyDescent="0.3">
      <c r="B176" s="31"/>
      <c r="C176" s="31"/>
      <c r="D176" s="31"/>
      <c r="E176" s="31"/>
      <c r="F176" s="31"/>
      <c r="G176" s="31"/>
      <c r="H176" s="31"/>
      <c r="I176" s="30"/>
    </row>
    <row r="177" spans="2:9" x14ac:dyDescent="0.3">
      <c r="B177" s="31"/>
      <c r="C177" s="31"/>
      <c r="D177" s="31"/>
      <c r="E177" s="31"/>
      <c r="F177" s="31"/>
      <c r="G177" s="31"/>
      <c r="H177" s="31"/>
      <c r="I177" s="30"/>
    </row>
    <row r="178" spans="2:9" x14ac:dyDescent="0.3">
      <c r="B178" s="31"/>
      <c r="C178" s="31"/>
      <c r="D178" s="31"/>
      <c r="E178" s="31"/>
      <c r="F178" s="31"/>
      <c r="G178" s="31"/>
      <c r="H178" s="31"/>
      <c r="I178" s="30"/>
    </row>
    <row r="179" spans="2:9" x14ac:dyDescent="0.3">
      <c r="B179" s="31"/>
      <c r="C179" s="31"/>
      <c r="D179" s="31"/>
      <c r="E179" s="31"/>
      <c r="F179" s="31"/>
      <c r="G179" s="31"/>
      <c r="H179" s="31"/>
      <c r="I179" s="30"/>
    </row>
    <row r="180" spans="2:9" x14ac:dyDescent="0.3">
      <c r="B180" s="31"/>
      <c r="C180" s="31"/>
      <c r="D180" s="31"/>
      <c r="E180" s="31"/>
      <c r="F180" s="31"/>
      <c r="G180" s="31"/>
      <c r="H180" s="31"/>
      <c r="I180" s="30"/>
    </row>
    <row r="181" spans="2:9" x14ac:dyDescent="0.3">
      <c r="B181" s="31"/>
      <c r="C181" s="31"/>
      <c r="D181" s="31"/>
      <c r="E181" s="31"/>
      <c r="F181" s="31"/>
      <c r="G181" s="31"/>
      <c r="H181" s="31"/>
      <c r="I181" s="30"/>
    </row>
    <row r="182" spans="2:9" x14ac:dyDescent="0.3">
      <c r="B182" s="31"/>
      <c r="C182" s="31"/>
      <c r="D182" s="31"/>
      <c r="E182" s="31"/>
      <c r="F182" s="31"/>
      <c r="G182" s="31"/>
      <c r="H182" s="31"/>
      <c r="I182" s="30"/>
    </row>
    <row r="183" spans="2:9" x14ac:dyDescent="0.3">
      <c r="B183" s="31"/>
      <c r="C183" s="31"/>
      <c r="D183" s="31"/>
      <c r="E183" s="31"/>
      <c r="F183" s="31"/>
      <c r="G183" s="31"/>
      <c r="H183" s="31"/>
      <c r="I183" s="30"/>
    </row>
    <row r="184" spans="2:9" x14ac:dyDescent="0.3">
      <c r="B184" s="31"/>
      <c r="C184" s="31"/>
      <c r="D184" s="31"/>
      <c r="E184" s="31"/>
      <c r="F184" s="31"/>
      <c r="G184" s="31"/>
      <c r="H184" s="31"/>
      <c r="I184" s="30"/>
    </row>
    <row r="185" spans="2:9" x14ac:dyDescent="0.3">
      <c r="B185" s="31"/>
      <c r="C185" s="31"/>
      <c r="D185" s="31"/>
      <c r="E185" s="31"/>
      <c r="F185" s="31"/>
      <c r="G185" s="31"/>
      <c r="H185" s="31"/>
      <c r="I185" s="30"/>
    </row>
    <row r="186" spans="2:9" x14ac:dyDescent="0.3">
      <c r="B186" s="31"/>
      <c r="C186" s="31"/>
      <c r="D186" s="31"/>
      <c r="E186" s="31"/>
      <c r="F186" s="31"/>
      <c r="G186" s="31"/>
      <c r="H186" s="31"/>
      <c r="I186" s="30"/>
    </row>
    <row r="187" spans="2:9" x14ac:dyDescent="0.3">
      <c r="B187" s="31"/>
      <c r="C187" s="31"/>
      <c r="D187" s="31"/>
      <c r="E187" s="31"/>
      <c r="F187" s="31"/>
      <c r="G187" s="31"/>
      <c r="H187" s="31"/>
      <c r="I187" s="30"/>
    </row>
    <row r="188" spans="2:9" x14ac:dyDescent="0.3">
      <c r="B188" s="31"/>
      <c r="C188" s="31"/>
      <c r="D188" s="31"/>
      <c r="E188" s="31"/>
      <c r="F188" s="31"/>
      <c r="G188" s="31"/>
      <c r="H188" s="31"/>
      <c r="I188" s="30"/>
    </row>
    <row r="189" spans="2:9" x14ac:dyDescent="0.3">
      <c r="B189" s="31"/>
      <c r="C189" s="31"/>
      <c r="D189" s="31"/>
      <c r="E189" s="31"/>
      <c r="F189" s="31"/>
      <c r="G189" s="31"/>
      <c r="H189" s="31"/>
      <c r="I189" s="30"/>
    </row>
    <row r="190" spans="2:9" x14ac:dyDescent="0.3">
      <c r="B190" s="31"/>
      <c r="C190" s="31"/>
      <c r="D190" s="31"/>
      <c r="E190" s="31"/>
      <c r="F190" s="31"/>
      <c r="G190" s="31"/>
      <c r="H190" s="31"/>
      <c r="I190" s="30"/>
    </row>
    <row r="191" spans="2:9" x14ac:dyDescent="0.3">
      <c r="B191" s="31"/>
      <c r="C191" s="31"/>
      <c r="D191" s="31"/>
      <c r="E191" s="31"/>
      <c r="F191" s="31"/>
      <c r="G191" s="31"/>
      <c r="H191" s="31"/>
      <c r="I191" s="30"/>
    </row>
    <row r="192" spans="2:9" x14ac:dyDescent="0.3">
      <c r="B192" s="31"/>
      <c r="C192" s="31"/>
      <c r="D192" s="31"/>
      <c r="E192" s="31"/>
      <c r="F192" s="31"/>
      <c r="G192" s="31"/>
      <c r="H192" s="31"/>
      <c r="I192" s="30"/>
    </row>
    <row r="193" spans="2:9" x14ac:dyDescent="0.3">
      <c r="B193" s="31"/>
      <c r="C193" s="31"/>
      <c r="D193" s="31"/>
      <c r="E193" s="31"/>
      <c r="F193" s="31"/>
      <c r="G193" s="31"/>
      <c r="H193" s="31"/>
      <c r="I193" s="30"/>
    </row>
    <row r="194" spans="2:9" x14ac:dyDescent="0.3">
      <c r="B194" s="31"/>
      <c r="C194" s="31"/>
      <c r="D194" s="31"/>
      <c r="E194" s="31"/>
      <c r="F194" s="31"/>
      <c r="G194" s="31"/>
      <c r="H194" s="31"/>
      <c r="I194" s="30"/>
    </row>
    <row r="195" spans="2:9" x14ac:dyDescent="0.3">
      <c r="B195" s="31"/>
      <c r="C195" s="31"/>
      <c r="D195" s="31"/>
      <c r="E195" s="31"/>
      <c r="F195" s="31"/>
      <c r="G195" s="31"/>
      <c r="H195" s="31"/>
      <c r="I195" s="30"/>
    </row>
    <row r="196" spans="2:9" x14ac:dyDescent="0.3">
      <c r="B196" s="31"/>
      <c r="C196" s="31"/>
      <c r="D196" s="31"/>
      <c r="E196" s="31"/>
      <c r="F196" s="31"/>
      <c r="G196" s="31"/>
      <c r="H196" s="31"/>
      <c r="I196" s="30"/>
    </row>
    <row r="197" spans="2:9" x14ac:dyDescent="0.3">
      <c r="B197" s="31"/>
      <c r="C197" s="31"/>
      <c r="D197" s="31"/>
      <c r="E197" s="31"/>
      <c r="F197" s="31"/>
      <c r="G197" s="31"/>
      <c r="H197" s="31"/>
      <c r="I197" s="30"/>
    </row>
    <row r="198" spans="2:9" x14ac:dyDescent="0.3">
      <c r="B198" s="31"/>
      <c r="C198" s="31"/>
      <c r="D198" s="31"/>
      <c r="E198" s="31"/>
      <c r="F198" s="31"/>
      <c r="G198" s="31"/>
      <c r="H198" s="31"/>
      <c r="I198" s="30"/>
    </row>
    <row r="199" spans="2:9" x14ac:dyDescent="0.3">
      <c r="B199" s="31"/>
      <c r="C199" s="31"/>
      <c r="D199" s="31"/>
      <c r="E199" s="31"/>
      <c r="F199" s="31"/>
      <c r="G199" s="31"/>
      <c r="H199" s="31"/>
      <c r="I199" s="30"/>
    </row>
    <row r="200" spans="2:9" x14ac:dyDescent="0.3">
      <c r="B200" s="31"/>
      <c r="C200" s="31"/>
      <c r="D200" s="31"/>
      <c r="E200" s="31"/>
      <c r="F200" s="31"/>
      <c r="G200" s="31"/>
      <c r="H200" s="31"/>
      <c r="I200" s="30"/>
    </row>
    <row r="201" spans="2:9" x14ac:dyDescent="0.3">
      <c r="B201" s="31"/>
      <c r="C201" s="31"/>
      <c r="D201" s="31"/>
      <c r="E201" s="31"/>
      <c r="F201" s="31"/>
      <c r="G201" s="31"/>
      <c r="H201" s="31"/>
      <c r="I201" s="30"/>
    </row>
    <row r="202" spans="2:9" x14ac:dyDescent="0.3">
      <c r="B202" s="31"/>
      <c r="C202" s="31"/>
      <c r="D202" s="31"/>
      <c r="E202" s="31"/>
      <c r="F202" s="31"/>
      <c r="G202" s="31"/>
      <c r="H202" s="31"/>
      <c r="I202" s="30"/>
    </row>
    <row r="203" spans="2:9" x14ac:dyDescent="0.3">
      <c r="B203" s="31"/>
      <c r="C203" s="31"/>
      <c r="D203" s="31"/>
      <c r="E203" s="31"/>
      <c r="F203" s="31"/>
      <c r="G203" s="31"/>
      <c r="H203" s="31"/>
      <c r="I203" s="30"/>
    </row>
    <row r="204" spans="2:9" x14ac:dyDescent="0.3">
      <c r="B204" s="31"/>
      <c r="C204" s="31"/>
      <c r="D204" s="31"/>
      <c r="E204" s="31"/>
      <c r="F204" s="31"/>
      <c r="G204" s="31"/>
      <c r="H204" s="31"/>
      <c r="I204" s="30"/>
    </row>
    <row r="205" spans="2:9" x14ac:dyDescent="0.3">
      <c r="B205" s="31"/>
      <c r="C205" s="31"/>
      <c r="D205" s="31"/>
      <c r="E205" s="31"/>
      <c r="F205" s="31"/>
      <c r="G205" s="31"/>
      <c r="H205" s="31"/>
      <c r="I205" s="30"/>
    </row>
    <row r="206" spans="2:9" x14ac:dyDescent="0.3">
      <c r="B206" s="31"/>
      <c r="C206" s="31"/>
      <c r="D206" s="31"/>
      <c r="E206" s="31"/>
      <c r="F206" s="31"/>
      <c r="G206" s="31"/>
      <c r="H206" s="31"/>
      <c r="I206" s="30"/>
    </row>
    <row r="207" spans="2:9" x14ac:dyDescent="0.3">
      <c r="B207" s="31"/>
      <c r="C207" s="31"/>
      <c r="D207" s="31"/>
      <c r="E207" s="31"/>
      <c r="F207" s="31"/>
      <c r="G207" s="31"/>
      <c r="H207" s="31"/>
      <c r="I207" s="30"/>
    </row>
    <row r="208" spans="2:9" x14ac:dyDescent="0.3">
      <c r="B208" s="31"/>
      <c r="C208" s="31"/>
      <c r="D208" s="31"/>
      <c r="E208" s="31"/>
      <c r="F208" s="31"/>
      <c r="G208" s="31"/>
      <c r="H208" s="31"/>
      <c r="I208" s="30"/>
    </row>
    <row r="209" spans="2:9" x14ac:dyDescent="0.3">
      <c r="B209" s="31"/>
      <c r="C209" s="31"/>
      <c r="D209" s="31"/>
      <c r="E209" s="31"/>
      <c r="F209" s="31"/>
      <c r="G209" s="31"/>
      <c r="H209" s="31"/>
      <c r="I209" s="30"/>
    </row>
  </sheetData>
  <conditionalFormatting sqref="B10:H209">
    <cfRule type="expression" dxfId="18" priority="1">
      <formula>AND($B10&lt;&gt;"",MOD(ROW(),2)=0)</formula>
    </cfRule>
    <cfRule type="expression" dxfId="17" priority="2">
      <formula>$B10&lt;&gt;""</formula>
    </cfRule>
  </conditionalFormatting>
  <dataValidations count="1">
    <dataValidation type="list" allowBlank="1" showInputMessage="1" showErrorMessage="1" errorTitle="Ugyldig verdi" error="Velg en verdi fra listen." prompt="Velg for å filtrere listen" sqref="C5" xr:uid="{00000000-0002-0000-0200-000000000000}">
      <formula1>lstTypeAlle</formula1>
    </dataValidation>
  </dataValidations>
  <hyperlinks>
    <hyperlink ref="H2" location="Forside!A1" display="‹ Forside" xr:uid="{00000000-0004-0000-0200-000000000000}"/>
  </hyperlink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  <pageSetUpPr fitToPage="1"/>
  </sheetPr>
  <dimension ref="A1:J209"/>
  <sheetViews>
    <sheetView showGridLines="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" customWidth="1"/>
    <col min="2" max="2" width="30" customWidth="1"/>
    <col min="3" max="3" width="60" customWidth="1"/>
    <col min="4" max="4" width="26" customWidth="1"/>
    <col min="5" max="5" width="9" customWidth="1"/>
    <col min="6" max="6" width="16" customWidth="1"/>
    <col min="7" max="7" width="14" customWidth="1"/>
    <col min="8" max="8" width="60" customWidth="1"/>
    <col min="9" max="9" width="30" customWidth="1"/>
  </cols>
  <sheetData>
    <row r="1" spans="1:10" ht="7.95" customHeight="1" x14ac:dyDescent="0.3"/>
    <row r="2" spans="1:10" ht="34.049999999999997" customHeight="1" x14ac:dyDescent="0.45">
      <c r="A2" s="2"/>
      <c r="B2" s="21" t="s">
        <v>52</v>
      </c>
      <c r="C2" s="2"/>
      <c r="D2" s="2"/>
      <c r="E2" s="2"/>
      <c r="F2" s="2"/>
      <c r="G2" s="2"/>
      <c r="H2" s="2"/>
      <c r="I2" s="22" t="s">
        <v>36</v>
      </c>
      <c r="J2" s="2"/>
    </row>
    <row r="3" spans="1:10" ht="19.95" customHeight="1" x14ac:dyDescent="0.3">
      <c r="A3" s="2"/>
      <c r="B3" s="4" t="s">
        <v>53</v>
      </c>
      <c r="C3" s="2"/>
      <c r="D3" s="2"/>
      <c r="E3" s="2"/>
      <c r="F3" s="2"/>
      <c r="G3" s="2"/>
      <c r="H3" s="2"/>
      <c r="I3" s="2"/>
      <c r="J3" s="2"/>
    </row>
    <row r="5" spans="1:10" ht="22.05" customHeight="1" x14ac:dyDescent="0.3">
      <c r="B5" s="23" t="s">
        <v>38</v>
      </c>
      <c r="C5" s="24" t="s">
        <v>39</v>
      </c>
      <c r="E5" s="25" t="str">
        <f>SUMPRODUCT((Parter[Status]="Aktiv")*(($C$5="Alle")+(Parter[Type]=$C$5)))&amp;" samarbeidsparter"</f>
        <v>30 samarbeidsparter</v>
      </c>
    </row>
    <row r="6" spans="1:10" x14ac:dyDescent="0.3">
      <c r="B6" s="26" t="s">
        <v>40</v>
      </c>
      <c r="C6" s="27" t="str" cm="1">
        <f t="array" ref="C6">_xlfn.TEXTJOIN("; ",TRUE,_xlfn.UNIQUE(_xlfn._xlws.FILTER(Parter[Postmottak],(Parter[Status]="Aktiv")*(($C$5="Alle")+(Parter[Type]=$C$5))*(Parter[Postmottak]&lt;&gt;""),"")))</f>
        <v>post@alver.kommune.no; postmottak@askoy.kommune.no; postmottak@austevoll.kommune.no; post@austrheim.kommune.no; postmottak@bjornafjorden.kommune.no; postmottak@kvam.kommune.no; post@masfjorden.kommune.no; postmottak@modalen.kommune.no; post@osteroy.kommune.no; postmottak@samnanger.kommune.no; postmottak@ullensvang.kommune.no; post@vaksdal.kommune.no; postmottak@voss.herad.no; postmottak@oygarden.kommune.no; adventkirkensykehjemnordas@bergen.kommune.no; postmottak@brks.no; post@betanien.no; postmottak.lme@bergen.kommune.no; nks.fayehagen@fayehagen.no; postmottak.bergensindremisjonsaldershjem@bergen.kommune.no; postmottak.konowsykehjem@bergen.kommune.no; post@siljuslatten.no; postmottak.solsletten@bergen.kommune.no; postmottak.domkirkehjemmet@bergen.kommune.no; postmottak.metodistkirkensalder-ogsyke@bergen.kommune.no; postmottak.nykirkenssykehjem@bergen.kommune.no; postmottak.slettebakkenmenighetseldresenter@bergen.kommune.no; postmottak.st.johanneshjemmet@bergen.kommune.no; post2.bergen@kirken.no; anskaffelser@hi.no</v>
      </c>
    </row>
    <row r="7" spans="1:10" x14ac:dyDescent="0.3">
      <c r="C7" s="28" t="s">
        <v>41</v>
      </c>
    </row>
    <row r="9" spans="1:10" ht="22.05" customHeight="1" x14ac:dyDescent="0.3">
      <c r="B9" s="29" t="s">
        <v>42</v>
      </c>
      <c r="C9" s="29" t="s">
        <v>21</v>
      </c>
      <c r="D9" s="29" t="s">
        <v>54</v>
      </c>
      <c r="E9" s="29" t="s">
        <v>55</v>
      </c>
      <c r="F9" s="29" t="s">
        <v>56</v>
      </c>
      <c r="G9" s="29" t="s">
        <v>49</v>
      </c>
      <c r="H9" s="29" t="s">
        <v>47</v>
      </c>
      <c r="I9" s="29" t="s">
        <v>43</v>
      </c>
      <c r="J9" s="30"/>
    </row>
    <row r="10" spans="1:10" x14ac:dyDescent="0.3">
      <c r="B10" s="31" t="str" cm="1">
        <f t="array" aca="1" ref="B10:I39" ca="1">IFERROR(_xlfn._xlws.SORT(_xlfn._xlws.FILTER(_xlfn.HSTACK(Parter[Type]&amp;"",Parter[Samarbeidspart]&amp;"",Parter[Adresse]&amp;"",Parter[Postnr]&amp;"",Parter[Poststed]&amp;"",Parter[Orgnr],Parter[Postmottak]&amp;"",_xlfn.XLOOKUP(Parter[Samarbeidspart]&amp;"|Kontaktperson|Aktiv",Kontakter[Samarbeidspart]&amp;"|"&amp;Kontakter[Rolle]&amp;"|"&amp;Kontakter[Status],Kontakter[Kontaktperson],"",0,-1)&amp;""),(Parter[Status]="Aktiv")*(($C$5="Alle")+(Parter[Type]=$C$5))),{1,2}),"Ingen treff")</f>
        <v>Kommune</v>
      </c>
      <c r="C10" s="31" t="str">
        <f ca="1"/>
        <v>Alver kommune</v>
      </c>
      <c r="D10" s="31" t="str">
        <f ca="1"/>
        <v>Kvernhusmyrane 20</v>
      </c>
      <c r="E10" s="31" t="str">
        <f ca="1"/>
        <v>5914</v>
      </c>
      <c r="F10" s="31" t="str">
        <f ca="1"/>
        <v>Isdalstø</v>
      </c>
      <c r="G10" s="32">
        <f ca="1"/>
        <v>920290922</v>
      </c>
      <c r="H10" s="31" t="str">
        <f ca="1"/>
        <v>post@alver.kommune.no</v>
      </c>
      <c r="I10" s="31" t="str">
        <f ca="1"/>
        <v>Henriette Dale Bråthen</v>
      </c>
      <c r="J10" s="30"/>
    </row>
    <row r="11" spans="1:10" x14ac:dyDescent="0.3">
      <c r="B11" s="31" t="str">
        <f ca="1"/>
        <v>Kommune</v>
      </c>
      <c r="C11" s="31" t="str">
        <f ca="1"/>
        <v>Askøy kommune</v>
      </c>
      <c r="D11" s="31" t="str">
        <f ca="1"/>
        <v>Klampavikvegen 1</v>
      </c>
      <c r="E11" s="31" t="str">
        <f ca="1"/>
        <v>5300</v>
      </c>
      <c r="F11" s="31" t="str">
        <f ca="1"/>
        <v>Kleppestø</v>
      </c>
      <c r="G11" s="32">
        <f ca="1"/>
        <v>964338442</v>
      </c>
      <c r="H11" s="31" t="str">
        <f ca="1"/>
        <v>postmottak@askoy.kommune.no</v>
      </c>
      <c r="I11" s="31" t="str">
        <f ca="1"/>
        <v>Tonje Skeie Hjelle</v>
      </c>
      <c r="J11" s="30"/>
    </row>
    <row r="12" spans="1:10" x14ac:dyDescent="0.3">
      <c r="B12" s="31" t="str">
        <f ca="1"/>
        <v>Kommune</v>
      </c>
      <c r="C12" s="31" t="str">
        <f ca="1"/>
        <v>Austevoll kommune</v>
      </c>
      <c r="D12" s="31" t="str">
        <f ca="1"/>
        <v>Birkelandsveien 2</v>
      </c>
      <c r="E12" s="31" t="str">
        <f ca="1"/>
        <v>5392</v>
      </c>
      <c r="F12" s="31" t="str">
        <f ca="1"/>
        <v>Storebø</v>
      </c>
      <c r="G12" s="32">
        <f ca="1"/>
        <v>941139787</v>
      </c>
      <c r="H12" s="31" t="str">
        <f ca="1"/>
        <v>postmottak@austevoll.kommune.no</v>
      </c>
      <c r="I12" s="31" t="str">
        <f ca="1"/>
        <v>Patrycja L Sæle</v>
      </c>
      <c r="J12" s="30"/>
    </row>
    <row r="13" spans="1:10" x14ac:dyDescent="0.3">
      <c r="B13" s="31" t="str">
        <f ca="1"/>
        <v>Kommune</v>
      </c>
      <c r="C13" s="31" t="str">
        <f ca="1"/>
        <v>Austrheim kommune</v>
      </c>
      <c r="D13" s="31" t="str">
        <f ca="1"/>
        <v>Rådhuset, Austrheim</v>
      </c>
      <c r="E13" s="31" t="str">
        <f ca="1"/>
        <v>5943</v>
      </c>
      <c r="F13" s="31" t="str">
        <f ca="1"/>
        <v>Austrheim</v>
      </c>
      <c r="G13" s="32">
        <f ca="1"/>
        <v>948350823</v>
      </c>
      <c r="H13" s="31" t="str">
        <f ca="1"/>
        <v>post@austrheim.kommune.no</v>
      </c>
      <c r="I13" s="31" t="str">
        <f ca="1"/>
        <v>Christopher Marius Straumøy</v>
      </c>
      <c r="J13" s="30"/>
    </row>
    <row r="14" spans="1:10" x14ac:dyDescent="0.3">
      <c r="B14" s="31" t="str">
        <f ca="1"/>
        <v>Kommune</v>
      </c>
      <c r="C14" s="31" t="str">
        <f ca="1"/>
        <v>Bjørnafjorden kommune</v>
      </c>
      <c r="D14" s="31" t="str">
        <f ca="1"/>
        <v>Postboks 24</v>
      </c>
      <c r="E14" s="31" t="str">
        <f ca="1"/>
        <v>5649</v>
      </c>
      <c r="F14" s="31" t="str">
        <f ca="1"/>
        <v>Eikelandsosen</v>
      </c>
      <c r="G14" s="32">
        <f ca="1"/>
        <v>844458312</v>
      </c>
      <c r="H14" s="31" t="str">
        <f ca="1"/>
        <v>postmottak@bjornafjorden.kommune.no</v>
      </c>
      <c r="I14" s="31" t="str">
        <f ca="1"/>
        <v>Sissel Hermansen Riise</v>
      </c>
      <c r="J14" s="30"/>
    </row>
    <row r="15" spans="1:10" x14ac:dyDescent="0.3">
      <c r="B15" s="31" t="str">
        <f ca="1"/>
        <v>Kommune</v>
      </c>
      <c r="C15" s="31" t="str">
        <f ca="1"/>
        <v>Kvam Herad</v>
      </c>
      <c r="D15" s="31" t="str">
        <f ca="1"/>
        <v>Grovagjelet 16</v>
      </c>
      <c r="E15" s="31" t="str">
        <f ca="1"/>
        <v>5600</v>
      </c>
      <c r="F15" s="31" t="str">
        <f ca="1"/>
        <v>Norheimsund</v>
      </c>
      <c r="G15" s="32">
        <f ca="1"/>
        <v>944233199</v>
      </c>
      <c r="H15" s="31" t="str">
        <f ca="1"/>
        <v>postmottak@kvam.kommune.no</v>
      </c>
      <c r="I15" s="31" t="str">
        <f ca="1"/>
        <v>Eivind Dyrøy</v>
      </c>
      <c r="J15" s="30"/>
    </row>
    <row r="16" spans="1:10" x14ac:dyDescent="0.3">
      <c r="B16" s="31" t="str">
        <f ca="1"/>
        <v>Kommune</v>
      </c>
      <c r="C16" s="31" t="str">
        <f ca="1"/>
        <v>Masfjorden kommune</v>
      </c>
      <c r="D16" s="31" t="str">
        <f ca="1"/>
        <v>Austfjordvegen 2724</v>
      </c>
      <c r="E16" s="31" t="str">
        <f ca="1"/>
        <v>5981</v>
      </c>
      <c r="F16" s="31" t="str">
        <f ca="1"/>
        <v>Masfjordnes</v>
      </c>
      <c r="G16" s="32">
        <f ca="1"/>
        <v>945627913</v>
      </c>
      <c r="H16" s="31" t="str">
        <f ca="1"/>
        <v>post@masfjorden.kommune.no</v>
      </c>
      <c r="I16" s="31" t="str">
        <f ca="1"/>
        <v>Anne Kristin Rafoss</v>
      </c>
      <c r="J16" s="30"/>
    </row>
    <row r="17" spans="2:10" x14ac:dyDescent="0.3">
      <c r="B17" s="31" t="str">
        <f ca="1"/>
        <v>Kommune</v>
      </c>
      <c r="C17" s="31" t="str">
        <f ca="1"/>
        <v>Modalen kommune</v>
      </c>
      <c r="D17" s="31" t="str">
        <f ca="1"/>
        <v>Mo</v>
      </c>
      <c r="E17" s="31" t="str">
        <f ca="1"/>
        <v>5729</v>
      </c>
      <c r="F17" s="31" t="str">
        <f ca="1"/>
        <v>Modalen</v>
      </c>
      <c r="G17" s="32">
        <f ca="1"/>
        <v>964969302</v>
      </c>
      <c r="H17" s="31" t="str">
        <f ca="1"/>
        <v>postmottak@modalen.kommune.no</v>
      </c>
      <c r="I17" s="31" t="str">
        <f ca="1"/>
        <v>Aina H. Norvoll</v>
      </c>
      <c r="J17" s="30"/>
    </row>
    <row r="18" spans="2:10" x14ac:dyDescent="0.3">
      <c r="B18" s="31" t="str">
        <f ca="1"/>
        <v>Kommune</v>
      </c>
      <c r="C18" s="31" t="str">
        <f ca="1"/>
        <v>Osterøy kommune</v>
      </c>
      <c r="D18" s="31" t="str">
        <f ca="1"/>
        <v>Rådhuset</v>
      </c>
      <c r="E18" s="31" t="str">
        <f ca="1"/>
        <v>5282</v>
      </c>
      <c r="F18" s="31" t="str">
        <f ca="1"/>
        <v>Lonevåg</v>
      </c>
      <c r="G18" s="32">
        <f ca="1"/>
        <v>864338712</v>
      </c>
      <c r="H18" s="31" t="str">
        <f ca="1"/>
        <v>post@osteroy.kommune.no</v>
      </c>
      <c r="I18" s="31" t="str">
        <f ca="1"/>
        <v>Øyvind Johannesen</v>
      </c>
      <c r="J18" s="30"/>
    </row>
    <row r="19" spans="2:10" x14ac:dyDescent="0.3">
      <c r="B19" s="31" t="str">
        <f ca="1"/>
        <v>Kommune</v>
      </c>
      <c r="C19" s="31" t="str">
        <f ca="1"/>
        <v>Samnanger kommune</v>
      </c>
      <c r="D19" s="31" t="str">
        <f ca="1"/>
        <v>Tyssevegen 217</v>
      </c>
      <c r="E19" s="31" t="str">
        <f ca="1"/>
        <v>5650</v>
      </c>
      <c r="F19" s="31" t="str">
        <f ca="1"/>
        <v>Tysse</v>
      </c>
      <c r="G19" s="32">
        <f ca="1"/>
        <v>964968985</v>
      </c>
      <c r="H19" s="31" t="str">
        <f ca="1"/>
        <v>postmottak@samnanger.kommune.no</v>
      </c>
      <c r="I19" s="31" t="str">
        <f ca="1"/>
        <v>Henrik Røen</v>
      </c>
      <c r="J19" s="30"/>
    </row>
    <row r="20" spans="2:10" x14ac:dyDescent="0.3">
      <c r="B20" s="31" t="str">
        <f ca="1"/>
        <v>Kommune</v>
      </c>
      <c r="C20" s="31" t="str">
        <f ca="1"/>
        <v>Ullensvang kommune</v>
      </c>
      <c r="D20" s="31" t="str">
        <f ca="1"/>
        <v>Opheimsgata 31</v>
      </c>
      <c r="E20" s="31" t="str">
        <f ca="1"/>
        <v>5750</v>
      </c>
      <c r="F20" s="31" t="str">
        <f ca="1"/>
        <v>Odda</v>
      </c>
      <c r="G20" s="32">
        <f ca="1"/>
        <v>920500633</v>
      </c>
      <c r="H20" s="31" t="str">
        <f ca="1"/>
        <v>postmottak@ullensvang.kommune.no</v>
      </c>
      <c r="I20" s="31" t="str">
        <f ca="1"/>
        <v>Liubov Burdiuzha</v>
      </c>
      <c r="J20" s="30"/>
    </row>
    <row r="21" spans="2:10" x14ac:dyDescent="0.3">
      <c r="B21" s="31" t="str">
        <f ca="1"/>
        <v>Kommune</v>
      </c>
      <c r="C21" s="31" t="str">
        <f ca="1"/>
        <v>Vaksdal kommune</v>
      </c>
      <c r="D21" s="31" t="str">
        <f ca="1"/>
        <v>Konsul Jebsensgata 16</v>
      </c>
      <c r="E21" s="31" t="str">
        <f ca="1"/>
        <v>5722</v>
      </c>
      <c r="F21" s="31" t="str">
        <f ca="1"/>
        <v>Dalekvam</v>
      </c>
      <c r="G21" s="32">
        <f ca="1"/>
        <v>961821967</v>
      </c>
      <c r="H21" s="31" t="str">
        <f ca="1"/>
        <v>post@vaksdal.kommune.no</v>
      </c>
      <c r="I21" s="31" t="str">
        <f ca="1"/>
        <v>Truls Morten Kaland</v>
      </c>
      <c r="J21" s="30"/>
    </row>
    <row r="22" spans="2:10" x14ac:dyDescent="0.3">
      <c r="B22" s="31" t="str">
        <f ca="1"/>
        <v>Kommune</v>
      </c>
      <c r="C22" s="31" t="str">
        <f ca="1"/>
        <v>Voss herad</v>
      </c>
      <c r="D22" s="31" t="str">
        <f ca="1"/>
        <v>Uttrågata 9</v>
      </c>
      <c r="E22" s="31" t="str">
        <f ca="1"/>
        <v>5701</v>
      </c>
      <c r="F22" s="31" t="str">
        <f ca="1"/>
        <v>Voss</v>
      </c>
      <c r="G22" s="32">
        <f ca="1"/>
        <v>960510542</v>
      </c>
      <c r="H22" s="31" t="str">
        <f ca="1"/>
        <v>postmottak@voss.herad.no</v>
      </c>
      <c r="I22" s="31" t="str">
        <f ca="1"/>
        <v>Ragnhild Igland Vadla</v>
      </c>
      <c r="J22" s="30"/>
    </row>
    <row r="23" spans="2:10" x14ac:dyDescent="0.3">
      <c r="B23" s="31" t="str">
        <f ca="1"/>
        <v>Kommune</v>
      </c>
      <c r="C23" s="31" t="str">
        <f ca="1"/>
        <v>Øygarden kommune</v>
      </c>
      <c r="D23" s="31" t="str">
        <f ca="1"/>
        <v>Ternholmen 2</v>
      </c>
      <c r="E23" s="31" t="str">
        <f ca="1"/>
        <v>5337</v>
      </c>
      <c r="F23" s="31" t="str">
        <f ca="1"/>
        <v>Rong</v>
      </c>
      <c r="G23" s="32">
        <f ca="1"/>
        <v>922530890</v>
      </c>
      <c r="H23" s="31" t="str">
        <f ca="1"/>
        <v>postmottak@oygarden.kommune.no</v>
      </c>
      <c r="I23" s="31" t="str">
        <f ca="1"/>
        <v>Marte Helland Garmann</v>
      </c>
      <c r="J23" s="30"/>
    </row>
    <row r="24" spans="2:10" x14ac:dyDescent="0.3">
      <c r="B24" s="31" t="str">
        <f ca="1"/>
        <v>Private alders- og sykehjem</v>
      </c>
      <c r="C24" s="31" t="str">
        <f ca="1"/>
        <v>Adventistkirkens sykehjem</v>
      </c>
      <c r="D24" s="31" t="str">
        <f ca="1"/>
        <v>Nordåshøgda 1</v>
      </c>
      <c r="E24" s="31" t="str">
        <f ca="1"/>
        <v>5235</v>
      </c>
      <c r="F24" s="31" t="str">
        <f ca="1"/>
        <v>Bergen</v>
      </c>
      <c r="G24" s="32">
        <f ca="1"/>
        <v>983948332</v>
      </c>
      <c r="H24" s="31" t="str">
        <f ca="1"/>
        <v>adventkirkensykehjemnordas@bergen.kommune.no</v>
      </c>
      <c r="I24" s="31" t="str">
        <f ca="1"/>
        <v>Janicke Birkeland</v>
      </c>
      <c r="J24" s="30"/>
    </row>
    <row r="25" spans="2:10" x14ac:dyDescent="0.3">
      <c r="B25" s="31" t="str">
        <f ca="1"/>
        <v>Private alders- og sykehjem</v>
      </c>
      <c r="C25" s="31" t="str">
        <f ca="1"/>
        <v>Bergen Røde Kors sykehjem</v>
      </c>
      <c r="D25" s="31" t="str">
        <f ca="1"/>
        <v>Ellerhusensv.35</v>
      </c>
      <c r="E25" s="31" t="str">
        <f ca="1"/>
        <v>5043</v>
      </c>
      <c r="F25" s="31" t="str">
        <f ca="1"/>
        <v>Bergen</v>
      </c>
      <c r="G25" s="32">
        <f ca="1"/>
        <v>997273826</v>
      </c>
      <c r="H25" s="31" t="str">
        <f ca="1"/>
        <v>postmottak@brks.no</v>
      </c>
      <c r="I25" s="31" t="str">
        <f ca="1"/>
        <v>May Iren Dale</v>
      </c>
      <c r="J25" s="30"/>
    </row>
    <row r="26" spans="2:10" x14ac:dyDescent="0.3">
      <c r="B26" s="31" t="str">
        <f ca="1"/>
        <v>Private alders- og sykehjem</v>
      </c>
      <c r="C26" s="31" t="str">
        <f ca="1"/>
        <v>Betanien rehabilitering og sykehjem</v>
      </c>
      <c r="D26" s="31" t="str">
        <f ca="1"/>
        <v>Vestlundsveien 23</v>
      </c>
      <c r="E26" s="31" t="str">
        <f ca="1"/>
        <v>5145</v>
      </c>
      <c r="F26" s="31" t="str">
        <f ca="1"/>
        <v>Fyllingsdalen</v>
      </c>
      <c r="G26" s="32">
        <f ca="1"/>
        <v>968349627</v>
      </c>
      <c r="H26" s="31" t="str">
        <f ca="1"/>
        <v>post@betanien.no</v>
      </c>
      <c r="I26" s="31" t="str">
        <f ca="1"/>
        <v>Anette Taule</v>
      </c>
      <c r="J26" s="30"/>
    </row>
    <row r="27" spans="2:10" x14ac:dyDescent="0.3">
      <c r="B27" s="31" t="str">
        <f ca="1"/>
        <v>Private alders- og sykehjem</v>
      </c>
      <c r="C27" s="31" t="str">
        <f ca="1"/>
        <v>Landås Menighets Eldresenter</v>
      </c>
      <c r="D27" s="31" t="str">
        <f ca="1"/>
        <v>Landåsveien 26</v>
      </c>
      <c r="E27" s="31" t="str">
        <f ca="1"/>
        <v>5097</v>
      </c>
      <c r="F27" s="31" t="str">
        <f ca="1"/>
        <v>Bergen</v>
      </c>
      <c r="G27" s="32">
        <f ca="1"/>
        <v>974252724</v>
      </c>
      <c r="H27" s="31" t="str">
        <f ca="1"/>
        <v>postmottak.lme@bergen.kommune.no</v>
      </c>
      <c r="I27" s="31" t="str">
        <f ca="1"/>
        <v>Morten Hauken</v>
      </c>
      <c r="J27" s="30"/>
    </row>
    <row r="28" spans="2:10" x14ac:dyDescent="0.3">
      <c r="B28" s="31" t="str">
        <f ca="1"/>
        <v>Private alders- og sykehjem</v>
      </c>
      <c r="C28" s="31" t="str">
        <f ca="1"/>
        <v>N.K.S Bergen sanitetsforening ved N.K.S Fayehagen avlastningsbolig</v>
      </c>
      <c r="D28" s="31" t="str">
        <f ca="1"/>
        <v>Welhavensgate 72</v>
      </c>
      <c r="E28" s="31" t="str">
        <f ca="1"/>
        <v>5006</v>
      </c>
      <c r="F28" s="31" t="str">
        <f ca="1"/>
        <v>Bergen</v>
      </c>
      <c r="G28" s="32">
        <f ca="1"/>
        <v>944888799</v>
      </c>
      <c r="H28" s="31" t="str">
        <f ca="1"/>
        <v>nks.fayehagen@fayehagen.no</v>
      </c>
      <c r="I28" s="31" t="str">
        <f ca="1"/>
        <v>Cecilie Olsen</v>
      </c>
      <c r="J28" s="30"/>
    </row>
    <row r="29" spans="2:10" x14ac:dyDescent="0.3">
      <c r="B29" s="31" t="str">
        <f ca="1"/>
        <v>Private alders- og sykehjem</v>
      </c>
      <c r="C29" s="31" t="str">
        <f ca="1"/>
        <v>Omsorgssenteret Bergens Indremisjon</v>
      </c>
      <c r="D29" s="31" t="str">
        <f ca="1"/>
        <v>Welhavensgt. 76</v>
      </c>
      <c r="E29" s="31" t="str">
        <f ca="1"/>
        <v>5006</v>
      </c>
      <c r="F29" s="31" t="str">
        <f ca="1"/>
        <v>Bergen</v>
      </c>
      <c r="G29" s="32">
        <f ca="1"/>
        <v>974316412</v>
      </c>
      <c r="H29" s="31" t="str">
        <f ca="1"/>
        <v>postmottak.bergensindremisjonsaldershjem@bergen.kommune.no</v>
      </c>
      <c r="I29" s="31" t="str">
        <f ca="1"/>
        <v>Dag Henning Reksten</v>
      </c>
      <c r="J29" s="30"/>
    </row>
    <row r="30" spans="2:10" x14ac:dyDescent="0.3">
      <c r="B30" s="31" t="str">
        <f ca="1"/>
        <v>Private alders- og sykehjem</v>
      </c>
      <c r="C30" s="31" t="str">
        <f ca="1"/>
        <v>Signo Konows senter</v>
      </c>
      <c r="D30" s="31" t="str">
        <f ca="1"/>
        <v>Kalfarveien 81b</v>
      </c>
      <c r="E30" s="31" t="str">
        <f ca="1"/>
        <v>5022</v>
      </c>
      <c r="F30" s="31" t="str">
        <f ca="1"/>
        <v>Bergen</v>
      </c>
      <c r="G30" s="32">
        <f ca="1"/>
        <v>998415233</v>
      </c>
      <c r="H30" s="31" t="str">
        <f ca="1"/>
        <v>postmottak.konowsykehjem@bergen.kommune.no</v>
      </c>
      <c r="I30" s="31" t="str">
        <f ca="1"/>
        <v>Kjetil Høgestøl</v>
      </c>
      <c r="J30" s="30"/>
    </row>
    <row r="31" spans="2:10" x14ac:dyDescent="0.3">
      <c r="B31" s="31" t="str">
        <f ca="1"/>
        <v>Private alders- og sykehjem</v>
      </c>
      <c r="C31" s="31" t="str">
        <f ca="1"/>
        <v>Siljuslåtten (Haraldsplass Diakonale Stiftelse)</v>
      </c>
      <c r="D31" s="31" t="str">
        <f ca="1"/>
        <v>Harald Severudsvei 32</v>
      </c>
      <c r="E31" s="31" t="str">
        <f ca="1"/>
        <v>5237</v>
      </c>
      <c r="F31" s="31" t="str">
        <f ca="1"/>
        <v>Rådal</v>
      </c>
      <c r="G31" s="32">
        <f ca="1"/>
        <v>921577605</v>
      </c>
      <c r="H31" s="31" t="str">
        <f ca="1"/>
        <v>post@siljuslatten.no</v>
      </c>
      <c r="I31" s="31" t="str">
        <f ca="1"/>
        <v>Marion Ytre-Arne Kvamme</v>
      </c>
      <c r="J31" s="30"/>
    </row>
    <row r="32" spans="2:10" x14ac:dyDescent="0.3">
      <c r="B32" s="31" t="str">
        <f ca="1"/>
        <v>Private alders- og sykehjem</v>
      </c>
      <c r="C32" s="31" t="str">
        <f ca="1"/>
        <v>Solsletten sykehjem</v>
      </c>
      <c r="D32" s="31" t="str">
        <f ca="1"/>
        <v>Nygårdsvikveien 25</v>
      </c>
      <c r="E32" s="31" t="str">
        <f ca="1"/>
        <v>5165</v>
      </c>
      <c r="F32" s="31" t="str">
        <f ca="1"/>
        <v>Laksevåg</v>
      </c>
      <c r="G32" s="32">
        <f ca="1"/>
        <v>915612164</v>
      </c>
      <c r="H32" s="31" t="str">
        <f ca="1"/>
        <v>postmottak.solsletten@bergen.kommune.no</v>
      </c>
      <c r="I32" s="31" t="str">
        <f ca="1"/>
        <v>Ina Larsen</v>
      </c>
      <c r="J32" s="30"/>
    </row>
    <row r="33" spans="2:10" x14ac:dyDescent="0.3">
      <c r="B33" s="31" t="str">
        <f ca="1"/>
        <v>Private alders- og sykehjem</v>
      </c>
      <c r="C33" s="31" t="str">
        <f ca="1"/>
        <v>Stiftelsen Domkirkehjemmet</v>
      </c>
      <c r="D33" s="31" t="str">
        <f ca="1"/>
        <v>Kong Oscarsgt.86</v>
      </c>
      <c r="E33" s="31" t="str">
        <f ca="1"/>
        <v>5018</v>
      </c>
      <c r="F33" s="31" t="str">
        <f ca="1"/>
        <v>Bergen</v>
      </c>
      <c r="G33" s="32">
        <f ca="1"/>
        <v>938277184</v>
      </c>
      <c r="H33" s="31" t="str">
        <f ca="1"/>
        <v>postmottak.domkirkehjemmet@bergen.kommune.no</v>
      </c>
      <c r="I33" s="31" t="str">
        <f ca="1"/>
        <v>Elin Sjursen</v>
      </c>
      <c r="J33" s="30"/>
    </row>
    <row r="34" spans="2:10" x14ac:dyDescent="0.3">
      <c r="B34" s="31" t="str">
        <f ca="1"/>
        <v>Private alders- og sykehjem</v>
      </c>
      <c r="C34" s="31" t="str">
        <f ca="1"/>
        <v>Stiftelsen Metodisthjemmet Bergen</v>
      </c>
      <c r="D34" s="31" t="str">
        <f ca="1"/>
        <v>Stemmeveien 4</v>
      </c>
      <c r="E34" s="31" t="str">
        <f ca="1"/>
        <v>5009</v>
      </c>
      <c r="F34" s="31" t="str">
        <f ca="1"/>
        <v>Bergen</v>
      </c>
      <c r="G34" s="32">
        <f ca="1"/>
        <v>971427337</v>
      </c>
      <c r="H34" s="31" t="str">
        <f ca="1"/>
        <v>postmottak.metodistkirkensalder-ogsyke@bergen.kommune.no</v>
      </c>
      <c r="I34" s="31" t="str">
        <f ca="1"/>
        <v>Emma Pétursdóttir</v>
      </c>
      <c r="J34" s="30"/>
    </row>
    <row r="35" spans="2:10" x14ac:dyDescent="0.3">
      <c r="B35" s="31" t="str">
        <f ca="1"/>
        <v>Private alders- og sykehjem</v>
      </c>
      <c r="C35" s="31" t="str">
        <f ca="1"/>
        <v>Stiftelsen Nykirkehjemmet</v>
      </c>
      <c r="D35" s="31" t="str">
        <f ca="1"/>
        <v>Haugeveien 9 a</v>
      </c>
      <c r="E35" s="31" t="str">
        <f ca="1"/>
        <v>5005</v>
      </c>
      <c r="F35" s="31" t="str">
        <f ca="1"/>
        <v>Bergen</v>
      </c>
      <c r="G35" s="32">
        <f ca="1"/>
        <v>994241222</v>
      </c>
      <c r="H35" s="31" t="str">
        <f ca="1"/>
        <v>postmottak.nykirkenssykehjem@bergen.kommune.no</v>
      </c>
      <c r="I35" s="31" t="str">
        <f ca="1"/>
        <v>Jannicke Myran Nordås</v>
      </c>
      <c r="J35" s="30"/>
    </row>
    <row r="36" spans="2:10" x14ac:dyDescent="0.3">
      <c r="B36" s="31" t="str">
        <f ca="1"/>
        <v>Private alders- og sykehjem</v>
      </c>
      <c r="C36" s="31" t="str">
        <f ca="1"/>
        <v>Stiftelsen Slettebakken Menighets Eldresenter</v>
      </c>
      <c r="D36" s="31" t="str">
        <f ca="1"/>
        <v>Vilh. Bjerknesvei 19/27</v>
      </c>
      <c r="E36" s="31" t="str">
        <f ca="1"/>
        <v>5081</v>
      </c>
      <c r="F36" s="31" t="str">
        <f ca="1"/>
        <v>Bergen</v>
      </c>
      <c r="G36" s="32">
        <f ca="1"/>
        <v>959320780</v>
      </c>
      <c r="H36" s="31" t="str">
        <f ca="1"/>
        <v>postmottak.slettebakkenmenighetseldresenter@bergen.kommune.no</v>
      </c>
      <c r="I36" s="31" t="str">
        <f ca="1"/>
        <v>Lena Pedersen</v>
      </c>
      <c r="J36" s="30"/>
    </row>
    <row r="37" spans="2:10" x14ac:dyDescent="0.3">
      <c r="B37" s="31" t="str">
        <f ca="1"/>
        <v>Private alders- og sykehjem</v>
      </c>
      <c r="C37" s="31" t="str">
        <f ca="1"/>
        <v>Stiftelsen St. Johanneshjemmet</v>
      </c>
      <c r="D37" s="31" t="str">
        <f ca="1"/>
        <v>Thormøhlensgt. 5</v>
      </c>
      <c r="E37" s="31" t="str">
        <f ca="1"/>
        <v>5006</v>
      </c>
      <c r="F37" s="31" t="str">
        <f ca="1"/>
        <v>Bergen</v>
      </c>
      <c r="G37" s="32">
        <f ca="1"/>
        <v>971472345</v>
      </c>
      <c r="H37" s="31" t="str">
        <f ca="1"/>
        <v>postmottak.st.johanneshjemmet@bergen.kommune.no</v>
      </c>
      <c r="I37" s="31" t="str">
        <f ca="1"/>
        <v>Eun Maria Rabben Bertelsen</v>
      </c>
      <c r="J37" s="30"/>
    </row>
    <row r="38" spans="2:10" x14ac:dyDescent="0.3">
      <c r="B38" s="31" t="str">
        <f ca="1"/>
        <v>Statlige/Annet</v>
      </c>
      <c r="C38" s="31" t="str">
        <f ca="1"/>
        <v>Bergen Kirkelige Fellesråd</v>
      </c>
      <c r="D38" s="31" t="str">
        <f ca="1"/>
        <v>Marken 34</v>
      </c>
      <c r="E38" s="31" t="str">
        <f ca="1"/>
        <v>5017</v>
      </c>
      <c r="F38" s="31" t="str">
        <f ca="1"/>
        <v>Bergen</v>
      </c>
      <c r="G38" s="32">
        <f ca="1"/>
        <v>976994434</v>
      </c>
      <c r="H38" s="31" t="str">
        <f ca="1"/>
        <v>post2.bergen@kirken.no</v>
      </c>
      <c r="I38" s="31" t="str">
        <f ca="1"/>
        <v>Ingvill Katrine Tesdal</v>
      </c>
      <c r="J38" s="30"/>
    </row>
    <row r="39" spans="2:10" x14ac:dyDescent="0.3">
      <c r="B39" s="31" t="str">
        <f ca="1"/>
        <v>Statlige/Annet</v>
      </c>
      <c r="C39" s="31" t="str">
        <f ca="1"/>
        <v>Havforskningsinstituttet</v>
      </c>
      <c r="D39" s="31" t="str">
        <f ca="1"/>
        <v>Postboks 1870 Nordnes</v>
      </c>
      <c r="E39" s="31" t="str">
        <f ca="1"/>
        <v>5817</v>
      </c>
      <c r="F39" s="31" t="str">
        <f ca="1"/>
        <v>Bergen</v>
      </c>
      <c r="G39" s="32">
        <f ca="1"/>
        <v>971349077</v>
      </c>
      <c r="H39" s="31" t="str">
        <f ca="1"/>
        <v>anskaffelser@hi.no</v>
      </c>
      <c r="I39" s="31" t="str">
        <f ca="1"/>
        <v>Unn Myklebost</v>
      </c>
      <c r="J39" s="30"/>
    </row>
    <row r="40" spans="2:10" x14ac:dyDescent="0.3">
      <c r="B40" s="31"/>
      <c r="C40" s="31"/>
      <c r="D40" s="31"/>
      <c r="E40" s="31"/>
      <c r="F40" s="31"/>
      <c r="G40" s="32"/>
      <c r="H40" s="31"/>
      <c r="I40" s="31"/>
      <c r="J40" s="30"/>
    </row>
    <row r="41" spans="2:10" x14ac:dyDescent="0.3">
      <c r="B41" s="31"/>
      <c r="C41" s="31"/>
      <c r="D41" s="31"/>
      <c r="E41" s="31"/>
      <c r="F41" s="31"/>
      <c r="G41" s="32"/>
      <c r="H41" s="31"/>
      <c r="I41" s="31"/>
      <c r="J41" s="30"/>
    </row>
    <row r="42" spans="2:10" x14ac:dyDescent="0.3">
      <c r="B42" s="31"/>
      <c r="C42" s="31"/>
      <c r="D42" s="31"/>
      <c r="E42" s="31"/>
      <c r="F42" s="31"/>
      <c r="G42" s="32"/>
      <c r="H42" s="31"/>
      <c r="I42" s="31"/>
      <c r="J42" s="30"/>
    </row>
    <row r="43" spans="2:10" x14ac:dyDescent="0.3">
      <c r="B43" s="31"/>
      <c r="C43" s="31"/>
      <c r="D43" s="31"/>
      <c r="E43" s="31"/>
      <c r="F43" s="31"/>
      <c r="G43" s="32"/>
      <c r="H43" s="31"/>
      <c r="I43" s="31"/>
      <c r="J43" s="30"/>
    </row>
    <row r="44" spans="2:10" x14ac:dyDescent="0.3">
      <c r="B44" s="31"/>
      <c r="C44" s="31"/>
      <c r="D44" s="31"/>
      <c r="E44" s="31"/>
      <c r="F44" s="31"/>
      <c r="G44" s="32"/>
      <c r="H44" s="31"/>
      <c r="I44" s="31"/>
      <c r="J44" s="30"/>
    </row>
    <row r="45" spans="2:10" x14ac:dyDescent="0.3">
      <c r="B45" s="31"/>
      <c r="C45" s="31"/>
      <c r="D45" s="31"/>
      <c r="E45" s="31"/>
      <c r="F45" s="31"/>
      <c r="G45" s="32"/>
      <c r="H45" s="31"/>
      <c r="I45" s="31"/>
      <c r="J45" s="30"/>
    </row>
    <row r="46" spans="2:10" x14ac:dyDescent="0.3">
      <c r="B46" s="31"/>
      <c r="C46" s="31"/>
      <c r="D46" s="31"/>
      <c r="E46" s="31"/>
      <c r="F46" s="31"/>
      <c r="G46" s="32"/>
      <c r="H46" s="31"/>
      <c r="I46" s="31"/>
      <c r="J46" s="30"/>
    </row>
    <row r="47" spans="2:10" x14ac:dyDescent="0.3">
      <c r="B47" s="31"/>
      <c r="C47" s="31"/>
      <c r="D47" s="31"/>
      <c r="E47" s="31"/>
      <c r="F47" s="31"/>
      <c r="G47" s="32"/>
      <c r="H47" s="31"/>
      <c r="I47" s="31"/>
      <c r="J47" s="30"/>
    </row>
    <row r="48" spans="2:10" x14ac:dyDescent="0.3">
      <c r="B48" s="31"/>
      <c r="C48" s="31"/>
      <c r="D48" s="31"/>
      <c r="E48" s="31"/>
      <c r="F48" s="31"/>
      <c r="G48" s="32"/>
      <c r="H48" s="31"/>
      <c r="I48" s="31"/>
      <c r="J48" s="30"/>
    </row>
    <row r="49" spans="2:10" x14ac:dyDescent="0.3">
      <c r="B49" s="31"/>
      <c r="C49" s="31"/>
      <c r="D49" s="31"/>
      <c r="E49" s="31"/>
      <c r="F49" s="31"/>
      <c r="G49" s="32"/>
      <c r="H49" s="31"/>
      <c r="I49" s="31"/>
      <c r="J49" s="30"/>
    </row>
    <row r="50" spans="2:10" x14ac:dyDescent="0.3">
      <c r="B50" s="31"/>
      <c r="C50" s="31"/>
      <c r="D50" s="31"/>
      <c r="E50" s="31"/>
      <c r="F50" s="31"/>
      <c r="G50" s="32"/>
      <c r="H50" s="31"/>
      <c r="I50" s="31"/>
      <c r="J50" s="30"/>
    </row>
    <row r="51" spans="2:10" x14ac:dyDescent="0.3">
      <c r="B51" s="31"/>
      <c r="C51" s="31"/>
      <c r="D51" s="31"/>
      <c r="E51" s="31"/>
      <c r="F51" s="31"/>
      <c r="G51" s="32"/>
      <c r="H51" s="31"/>
      <c r="I51" s="31"/>
      <c r="J51" s="30"/>
    </row>
    <row r="52" spans="2:10" x14ac:dyDescent="0.3">
      <c r="B52" s="31"/>
      <c r="C52" s="31"/>
      <c r="D52" s="31"/>
      <c r="E52" s="31"/>
      <c r="F52" s="31"/>
      <c r="G52" s="32"/>
      <c r="H52" s="31"/>
      <c r="I52" s="31"/>
      <c r="J52" s="30"/>
    </row>
    <row r="53" spans="2:10" x14ac:dyDescent="0.3">
      <c r="B53" s="31"/>
      <c r="C53" s="31"/>
      <c r="D53" s="31"/>
      <c r="E53" s="31"/>
      <c r="F53" s="31"/>
      <c r="G53" s="32"/>
      <c r="H53" s="31"/>
      <c r="I53" s="31"/>
      <c r="J53" s="30"/>
    </row>
    <row r="54" spans="2:10" x14ac:dyDescent="0.3">
      <c r="B54" s="31"/>
      <c r="C54" s="31"/>
      <c r="D54" s="31"/>
      <c r="E54" s="31"/>
      <c r="F54" s="31"/>
      <c r="G54" s="32"/>
      <c r="H54" s="31"/>
      <c r="I54" s="31"/>
      <c r="J54" s="30"/>
    </row>
    <row r="55" spans="2:10" x14ac:dyDescent="0.3">
      <c r="B55" s="31"/>
      <c r="C55" s="31"/>
      <c r="D55" s="31"/>
      <c r="E55" s="31"/>
      <c r="F55" s="31"/>
      <c r="G55" s="32"/>
      <c r="H55" s="31"/>
      <c r="I55" s="31"/>
      <c r="J55" s="30"/>
    </row>
    <row r="56" spans="2:10" x14ac:dyDescent="0.3">
      <c r="B56" s="31"/>
      <c r="C56" s="31"/>
      <c r="D56" s="31"/>
      <c r="E56" s="31"/>
      <c r="F56" s="31"/>
      <c r="G56" s="32"/>
      <c r="H56" s="31"/>
      <c r="I56" s="31"/>
      <c r="J56" s="30"/>
    </row>
    <row r="57" spans="2:10" x14ac:dyDescent="0.3">
      <c r="B57" s="31"/>
      <c r="C57" s="31"/>
      <c r="D57" s="31"/>
      <c r="E57" s="31"/>
      <c r="F57" s="31"/>
      <c r="G57" s="32"/>
      <c r="H57" s="31"/>
      <c r="I57" s="31"/>
      <c r="J57" s="30"/>
    </row>
    <row r="58" spans="2:10" x14ac:dyDescent="0.3">
      <c r="B58" s="31"/>
      <c r="C58" s="31"/>
      <c r="D58" s="31"/>
      <c r="E58" s="31"/>
      <c r="F58" s="31"/>
      <c r="G58" s="32"/>
      <c r="H58" s="31"/>
      <c r="I58" s="31"/>
      <c r="J58" s="30"/>
    </row>
    <row r="59" spans="2:10" x14ac:dyDescent="0.3">
      <c r="B59" s="31"/>
      <c r="C59" s="31"/>
      <c r="D59" s="31"/>
      <c r="E59" s="31"/>
      <c r="F59" s="31"/>
      <c r="G59" s="32"/>
      <c r="H59" s="31"/>
      <c r="I59" s="31"/>
      <c r="J59" s="30"/>
    </row>
    <row r="60" spans="2:10" x14ac:dyDescent="0.3">
      <c r="B60" s="31"/>
      <c r="C60" s="31"/>
      <c r="D60" s="31"/>
      <c r="E60" s="31"/>
      <c r="F60" s="31"/>
      <c r="G60" s="32"/>
      <c r="H60" s="31"/>
      <c r="I60" s="31"/>
      <c r="J60" s="30"/>
    </row>
    <row r="61" spans="2:10" x14ac:dyDescent="0.3">
      <c r="B61" s="31"/>
      <c r="C61" s="31"/>
      <c r="D61" s="31"/>
      <c r="E61" s="31"/>
      <c r="F61" s="31"/>
      <c r="G61" s="32"/>
      <c r="H61" s="31"/>
      <c r="I61" s="31"/>
      <c r="J61" s="30"/>
    </row>
    <row r="62" spans="2:10" x14ac:dyDescent="0.3">
      <c r="B62" s="31"/>
      <c r="C62" s="31"/>
      <c r="D62" s="31"/>
      <c r="E62" s="31"/>
      <c r="F62" s="31"/>
      <c r="G62" s="32"/>
      <c r="H62" s="31"/>
      <c r="I62" s="31"/>
      <c r="J62" s="30"/>
    </row>
    <row r="63" spans="2:10" x14ac:dyDescent="0.3">
      <c r="B63" s="31"/>
      <c r="C63" s="31"/>
      <c r="D63" s="31"/>
      <c r="E63" s="31"/>
      <c r="F63" s="31"/>
      <c r="G63" s="32"/>
      <c r="H63" s="31"/>
      <c r="I63" s="31"/>
      <c r="J63" s="30"/>
    </row>
    <row r="64" spans="2:10" x14ac:dyDescent="0.3">
      <c r="B64" s="31"/>
      <c r="C64" s="31"/>
      <c r="D64" s="31"/>
      <c r="E64" s="31"/>
      <c r="F64" s="31"/>
      <c r="G64" s="32"/>
      <c r="H64" s="31"/>
      <c r="I64" s="31"/>
      <c r="J64" s="30"/>
    </row>
    <row r="65" spans="2:10" x14ac:dyDescent="0.3">
      <c r="B65" s="31"/>
      <c r="C65" s="31"/>
      <c r="D65" s="31"/>
      <c r="E65" s="31"/>
      <c r="F65" s="31"/>
      <c r="G65" s="32"/>
      <c r="H65" s="31"/>
      <c r="I65" s="31"/>
      <c r="J65" s="30"/>
    </row>
    <row r="66" spans="2:10" x14ac:dyDescent="0.3">
      <c r="B66" s="31"/>
      <c r="C66" s="31"/>
      <c r="D66" s="31"/>
      <c r="E66" s="31"/>
      <c r="F66" s="31"/>
      <c r="G66" s="32"/>
      <c r="H66" s="31"/>
      <c r="I66" s="31"/>
      <c r="J66" s="30"/>
    </row>
    <row r="67" spans="2:10" x14ac:dyDescent="0.3">
      <c r="B67" s="31"/>
      <c r="C67" s="31"/>
      <c r="D67" s="31"/>
      <c r="E67" s="31"/>
      <c r="F67" s="31"/>
      <c r="G67" s="32"/>
      <c r="H67" s="31"/>
      <c r="I67" s="31"/>
      <c r="J67" s="30"/>
    </row>
    <row r="68" spans="2:10" x14ac:dyDescent="0.3">
      <c r="B68" s="31"/>
      <c r="C68" s="31"/>
      <c r="D68" s="31"/>
      <c r="E68" s="31"/>
      <c r="F68" s="31"/>
      <c r="G68" s="32"/>
      <c r="H68" s="31"/>
      <c r="I68" s="31"/>
      <c r="J68" s="30"/>
    </row>
    <row r="69" spans="2:10" x14ac:dyDescent="0.3">
      <c r="B69" s="31"/>
      <c r="C69" s="31"/>
      <c r="D69" s="31"/>
      <c r="E69" s="31"/>
      <c r="F69" s="31"/>
      <c r="G69" s="32"/>
      <c r="H69" s="31"/>
      <c r="I69" s="31"/>
      <c r="J69" s="30"/>
    </row>
    <row r="70" spans="2:10" x14ac:dyDescent="0.3">
      <c r="B70" s="31"/>
      <c r="C70" s="31"/>
      <c r="D70" s="31"/>
      <c r="E70" s="31"/>
      <c r="F70" s="31"/>
      <c r="G70" s="32"/>
      <c r="H70" s="31"/>
      <c r="I70" s="31"/>
      <c r="J70" s="30"/>
    </row>
    <row r="71" spans="2:10" x14ac:dyDescent="0.3">
      <c r="B71" s="31"/>
      <c r="C71" s="31"/>
      <c r="D71" s="31"/>
      <c r="E71" s="31"/>
      <c r="F71" s="31"/>
      <c r="G71" s="32"/>
      <c r="H71" s="31"/>
      <c r="I71" s="31"/>
      <c r="J71" s="30"/>
    </row>
    <row r="72" spans="2:10" x14ac:dyDescent="0.3">
      <c r="B72" s="31"/>
      <c r="C72" s="31"/>
      <c r="D72" s="31"/>
      <c r="E72" s="31"/>
      <c r="F72" s="31"/>
      <c r="G72" s="32"/>
      <c r="H72" s="31"/>
      <c r="I72" s="31"/>
      <c r="J72" s="30"/>
    </row>
    <row r="73" spans="2:10" x14ac:dyDescent="0.3">
      <c r="B73" s="31"/>
      <c r="C73" s="31"/>
      <c r="D73" s="31"/>
      <c r="E73" s="31"/>
      <c r="F73" s="31"/>
      <c r="G73" s="32"/>
      <c r="H73" s="31"/>
      <c r="I73" s="31"/>
      <c r="J73" s="30"/>
    </row>
    <row r="74" spans="2:10" x14ac:dyDescent="0.3">
      <c r="B74" s="31"/>
      <c r="C74" s="31"/>
      <c r="D74" s="31"/>
      <c r="E74" s="31"/>
      <c r="F74" s="31"/>
      <c r="G74" s="32"/>
      <c r="H74" s="31"/>
      <c r="I74" s="31"/>
      <c r="J74" s="30"/>
    </row>
    <row r="75" spans="2:10" x14ac:dyDescent="0.3">
      <c r="B75" s="31"/>
      <c r="C75" s="31"/>
      <c r="D75" s="31"/>
      <c r="E75" s="31"/>
      <c r="F75" s="31"/>
      <c r="G75" s="32"/>
      <c r="H75" s="31"/>
      <c r="I75" s="31"/>
      <c r="J75" s="30"/>
    </row>
    <row r="76" spans="2:10" x14ac:dyDescent="0.3">
      <c r="B76" s="31"/>
      <c r="C76" s="31"/>
      <c r="D76" s="31"/>
      <c r="E76" s="31"/>
      <c r="F76" s="31"/>
      <c r="G76" s="32"/>
      <c r="H76" s="31"/>
      <c r="I76" s="31"/>
      <c r="J76" s="30"/>
    </row>
    <row r="77" spans="2:10" x14ac:dyDescent="0.3">
      <c r="B77" s="31"/>
      <c r="C77" s="31"/>
      <c r="D77" s="31"/>
      <c r="E77" s="31"/>
      <c r="F77" s="31"/>
      <c r="G77" s="32"/>
      <c r="H77" s="31"/>
      <c r="I77" s="31"/>
      <c r="J77" s="30"/>
    </row>
    <row r="78" spans="2:10" x14ac:dyDescent="0.3">
      <c r="B78" s="31"/>
      <c r="C78" s="31"/>
      <c r="D78" s="31"/>
      <c r="E78" s="31"/>
      <c r="F78" s="31"/>
      <c r="G78" s="32"/>
      <c r="H78" s="31"/>
      <c r="I78" s="31"/>
      <c r="J78" s="30"/>
    </row>
    <row r="79" spans="2:10" x14ac:dyDescent="0.3">
      <c r="B79" s="31"/>
      <c r="C79" s="31"/>
      <c r="D79" s="31"/>
      <c r="E79" s="31"/>
      <c r="F79" s="31"/>
      <c r="G79" s="32"/>
      <c r="H79" s="31"/>
      <c r="I79" s="31"/>
      <c r="J79" s="30"/>
    </row>
    <row r="80" spans="2:10" x14ac:dyDescent="0.3">
      <c r="B80" s="31"/>
      <c r="C80" s="31"/>
      <c r="D80" s="31"/>
      <c r="E80" s="31"/>
      <c r="F80" s="31"/>
      <c r="G80" s="32"/>
      <c r="H80" s="31"/>
      <c r="I80" s="31"/>
      <c r="J80" s="30"/>
    </row>
    <row r="81" spans="2:10" x14ac:dyDescent="0.3">
      <c r="B81" s="31"/>
      <c r="C81" s="31"/>
      <c r="D81" s="31"/>
      <c r="E81" s="31"/>
      <c r="F81" s="31"/>
      <c r="G81" s="32"/>
      <c r="H81" s="31"/>
      <c r="I81" s="31"/>
      <c r="J81" s="30"/>
    </row>
    <row r="82" spans="2:10" x14ac:dyDescent="0.3">
      <c r="B82" s="31"/>
      <c r="C82" s="31"/>
      <c r="D82" s="31"/>
      <c r="E82" s="31"/>
      <c r="F82" s="31"/>
      <c r="G82" s="32"/>
      <c r="H82" s="31"/>
      <c r="I82" s="31"/>
      <c r="J82" s="30"/>
    </row>
    <row r="83" spans="2:10" x14ac:dyDescent="0.3">
      <c r="B83" s="31"/>
      <c r="C83" s="31"/>
      <c r="D83" s="31"/>
      <c r="E83" s="31"/>
      <c r="F83" s="31"/>
      <c r="G83" s="32"/>
      <c r="H83" s="31"/>
      <c r="I83" s="31"/>
      <c r="J83" s="30"/>
    </row>
    <row r="84" spans="2:10" x14ac:dyDescent="0.3">
      <c r="B84" s="31"/>
      <c r="C84" s="31"/>
      <c r="D84" s="31"/>
      <c r="E84" s="31"/>
      <c r="F84" s="31"/>
      <c r="G84" s="32"/>
      <c r="H84" s="31"/>
      <c r="I84" s="31"/>
      <c r="J84" s="30"/>
    </row>
    <row r="85" spans="2:10" x14ac:dyDescent="0.3">
      <c r="B85" s="31"/>
      <c r="C85" s="31"/>
      <c r="D85" s="31"/>
      <c r="E85" s="31"/>
      <c r="F85" s="31"/>
      <c r="G85" s="32"/>
      <c r="H85" s="31"/>
      <c r="I85" s="31"/>
      <c r="J85" s="30"/>
    </row>
    <row r="86" spans="2:10" x14ac:dyDescent="0.3">
      <c r="B86" s="31"/>
      <c r="C86" s="31"/>
      <c r="D86" s="31"/>
      <c r="E86" s="31"/>
      <c r="F86" s="31"/>
      <c r="G86" s="32"/>
      <c r="H86" s="31"/>
      <c r="I86" s="31"/>
      <c r="J86" s="30"/>
    </row>
    <row r="87" spans="2:10" x14ac:dyDescent="0.3">
      <c r="B87" s="31"/>
      <c r="C87" s="31"/>
      <c r="D87" s="31"/>
      <c r="E87" s="31"/>
      <c r="F87" s="31"/>
      <c r="G87" s="32"/>
      <c r="H87" s="31"/>
      <c r="I87" s="31"/>
      <c r="J87" s="30"/>
    </row>
    <row r="88" spans="2:10" x14ac:dyDescent="0.3">
      <c r="B88" s="31"/>
      <c r="C88" s="31"/>
      <c r="D88" s="31"/>
      <c r="E88" s="31"/>
      <c r="F88" s="31"/>
      <c r="G88" s="32"/>
      <c r="H88" s="31"/>
      <c r="I88" s="31"/>
      <c r="J88" s="30"/>
    </row>
    <row r="89" spans="2:10" x14ac:dyDescent="0.3">
      <c r="B89" s="31"/>
      <c r="C89" s="31"/>
      <c r="D89" s="31"/>
      <c r="E89" s="31"/>
      <c r="F89" s="31"/>
      <c r="G89" s="32"/>
      <c r="H89" s="31"/>
      <c r="I89" s="31"/>
      <c r="J89" s="30"/>
    </row>
    <row r="90" spans="2:10" x14ac:dyDescent="0.3">
      <c r="B90" s="31"/>
      <c r="C90" s="31"/>
      <c r="D90" s="31"/>
      <c r="E90" s="31"/>
      <c r="F90" s="31"/>
      <c r="G90" s="32"/>
      <c r="H90" s="31"/>
      <c r="I90" s="31"/>
      <c r="J90" s="30"/>
    </row>
    <row r="91" spans="2:10" x14ac:dyDescent="0.3">
      <c r="B91" s="31"/>
      <c r="C91" s="31"/>
      <c r="D91" s="31"/>
      <c r="E91" s="31"/>
      <c r="F91" s="31"/>
      <c r="G91" s="32"/>
      <c r="H91" s="31"/>
      <c r="I91" s="31"/>
      <c r="J91" s="30"/>
    </row>
    <row r="92" spans="2:10" x14ac:dyDescent="0.3">
      <c r="B92" s="31"/>
      <c r="C92" s="31"/>
      <c r="D92" s="31"/>
      <c r="E92" s="31"/>
      <c r="F92" s="31"/>
      <c r="G92" s="32"/>
      <c r="H92" s="31"/>
      <c r="I92" s="31"/>
      <c r="J92" s="30"/>
    </row>
    <row r="93" spans="2:10" x14ac:dyDescent="0.3">
      <c r="B93" s="31"/>
      <c r="C93" s="31"/>
      <c r="D93" s="31"/>
      <c r="E93" s="31"/>
      <c r="F93" s="31"/>
      <c r="G93" s="32"/>
      <c r="H93" s="31"/>
      <c r="I93" s="31"/>
      <c r="J93" s="30"/>
    </row>
    <row r="94" spans="2:10" x14ac:dyDescent="0.3">
      <c r="B94" s="31"/>
      <c r="C94" s="31"/>
      <c r="D94" s="31"/>
      <c r="E94" s="31"/>
      <c r="F94" s="31"/>
      <c r="G94" s="32"/>
      <c r="H94" s="31"/>
      <c r="I94" s="31"/>
      <c r="J94" s="30"/>
    </row>
    <row r="95" spans="2:10" x14ac:dyDescent="0.3">
      <c r="B95" s="31"/>
      <c r="C95" s="31"/>
      <c r="D95" s="31"/>
      <c r="E95" s="31"/>
      <c r="F95" s="31"/>
      <c r="G95" s="32"/>
      <c r="H95" s="31"/>
      <c r="I95" s="31"/>
      <c r="J95" s="30"/>
    </row>
    <row r="96" spans="2:10" x14ac:dyDescent="0.3">
      <c r="B96" s="31"/>
      <c r="C96" s="31"/>
      <c r="D96" s="31"/>
      <c r="E96" s="31"/>
      <c r="F96" s="31"/>
      <c r="G96" s="32"/>
      <c r="H96" s="31"/>
      <c r="I96" s="31"/>
      <c r="J96" s="30"/>
    </row>
    <row r="97" spans="2:10" x14ac:dyDescent="0.3">
      <c r="B97" s="31"/>
      <c r="C97" s="31"/>
      <c r="D97" s="31"/>
      <c r="E97" s="31"/>
      <c r="F97" s="31"/>
      <c r="G97" s="32"/>
      <c r="H97" s="31"/>
      <c r="I97" s="31"/>
      <c r="J97" s="30"/>
    </row>
    <row r="98" spans="2:10" x14ac:dyDescent="0.3">
      <c r="B98" s="31"/>
      <c r="C98" s="31"/>
      <c r="D98" s="31"/>
      <c r="E98" s="31"/>
      <c r="F98" s="31"/>
      <c r="G98" s="32"/>
      <c r="H98" s="31"/>
      <c r="I98" s="31"/>
      <c r="J98" s="30"/>
    </row>
    <row r="99" spans="2:10" x14ac:dyDescent="0.3">
      <c r="B99" s="31"/>
      <c r="C99" s="31"/>
      <c r="D99" s="31"/>
      <c r="E99" s="31"/>
      <c r="F99" s="31"/>
      <c r="G99" s="32"/>
      <c r="H99" s="31"/>
      <c r="I99" s="31"/>
      <c r="J99" s="30"/>
    </row>
    <row r="100" spans="2:10" x14ac:dyDescent="0.3">
      <c r="B100" s="31"/>
      <c r="C100" s="31"/>
      <c r="D100" s="31"/>
      <c r="E100" s="31"/>
      <c r="F100" s="31"/>
      <c r="G100" s="32"/>
      <c r="H100" s="31"/>
      <c r="I100" s="31"/>
      <c r="J100" s="30"/>
    </row>
    <row r="101" spans="2:10" x14ac:dyDescent="0.3">
      <c r="B101" s="31"/>
      <c r="C101" s="31"/>
      <c r="D101" s="31"/>
      <c r="E101" s="31"/>
      <c r="F101" s="31"/>
      <c r="G101" s="32"/>
      <c r="H101" s="31"/>
      <c r="I101" s="31"/>
      <c r="J101" s="30"/>
    </row>
    <row r="102" spans="2:10" x14ac:dyDescent="0.3">
      <c r="B102" s="31"/>
      <c r="C102" s="31"/>
      <c r="D102" s="31"/>
      <c r="E102" s="31"/>
      <c r="F102" s="31"/>
      <c r="G102" s="32"/>
      <c r="H102" s="31"/>
      <c r="I102" s="31"/>
      <c r="J102" s="30"/>
    </row>
    <row r="103" spans="2:10" x14ac:dyDescent="0.3">
      <c r="B103" s="31"/>
      <c r="C103" s="31"/>
      <c r="D103" s="31"/>
      <c r="E103" s="31"/>
      <c r="F103" s="31"/>
      <c r="G103" s="32"/>
      <c r="H103" s="31"/>
      <c r="I103" s="31"/>
      <c r="J103" s="30"/>
    </row>
    <row r="104" spans="2:10" x14ac:dyDescent="0.3">
      <c r="B104" s="31"/>
      <c r="C104" s="31"/>
      <c r="D104" s="31"/>
      <c r="E104" s="31"/>
      <c r="F104" s="31"/>
      <c r="G104" s="32"/>
      <c r="H104" s="31"/>
      <c r="I104" s="31"/>
      <c r="J104" s="30"/>
    </row>
    <row r="105" spans="2:10" x14ac:dyDescent="0.3">
      <c r="B105" s="31"/>
      <c r="C105" s="31"/>
      <c r="D105" s="31"/>
      <c r="E105" s="31"/>
      <c r="F105" s="31"/>
      <c r="G105" s="32"/>
      <c r="H105" s="31"/>
      <c r="I105" s="31"/>
      <c r="J105" s="30"/>
    </row>
    <row r="106" spans="2:10" x14ac:dyDescent="0.3">
      <c r="B106" s="31"/>
      <c r="C106" s="31"/>
      <c r="D106" s="31"/>
      <c r="E106" s="31"/>
      <c r="F106" s="31"/>
      <c r="G106" s="32"/>
      <c r="H106" s="31"/>
      <c r="I106" s="31"/>
      <c r="J106" s="30"/>
    </row>
    <row r="107" spans="2:10" x14ac:dyDescent="0.3">
      <c r="B107" s="31"/>
      <c r="C107" s="31"/>
      <c r="D107" s="31"/>
      <c r="E107" s="31"/>
      <c r="F107" s="31"/>
      <c r="G107" s="32"/>
      <c r="H107" s="31"/>
      <c r="I107" s="31"/>
      <c r="J107" s="30"/>
    </row>
    <row r="108" spans="2:10" x14ac:dyDescent="0.3">
      <c r="B108" s="31"/>
      <c r="C108" s="31"/>
      <c r="D108" s="31"/>
      <c r="E108" s="31"/>
      <c r="F108" s="31"/>
      <c r="G108" s="32"/>
      <c r="H108" s="31"/>
      <c r="I108" s="31"/>
      <c r="J108" s="30"/>
    </row>
    <row r="109" spans="2:10" x14ac:dyDescent="0.3">
      <c r="B109" s="31"/>
      <c r="C109" s="31"/>
      <c r="D109" s="31"/>
      <c r="E109" s="31"/>
      <c r="F109" s="31"/>
      <c r="G109" s="32"/>
      <c r="H109" s="31"/>
      <c r="I109" s="31"/>
      <c r="J109" s="30"/>
    </row>
    <row r="110" spans="2:10" x14ac:dyDescent="0.3">
      <c r="B110" s="31"/>
      <c r="C110" s="31"/>
      <c r="D110" s="31"/>
      <c r="E110" s="31"/>
      <c r="F110" s="31"/>
      <c r="G110" s="32"/>
      <c r="H110" s="31"/>
      <c r="I110" s="31"/>
      <c r="J110" s="30"/>
    </row>
    <row r="111" spans="2:10" x14ac:dyDescent="0.3">
      <c r="B111" s="31"/>
      <c r="C111" s="31"/>
      <c r="D111" s="31"/>
      <c r="E111" s="31"/>
      <c r="F111" s="31"/>
      <c r="G111" s="32"/>
      <c r="H111" s="31"/>
      <c r="I111" s="31"/>
      <c r="J111" s="30"/>
    </row>
    <row r="112" spans="2:10" x14ac:dyDescent="0.3">
      <c r="B112" s="31"/>
      <c r="C112" s="31"/>
      <c r="D112" s="31"/>
      <c r="E112" s="31"/>
      <c r="F112" s="31"/>
      <c r="G112" s="32"/>
      <c r="H112" s="31"/>
      <c r="I112" s="31"/>
      <c r="J112" s="30"/>
    </row>
    <row r="113" spans="2:10" x14ac:dyDescent="0.3">
      <c r="B113" s="31"/>
      <c r="C113" s="31"/>
      <c r="D113" s="31"/>
      <c r="E113" s="31"/>
      <c r="F113" s="31"/>
      <c r="G113" s="32"/>
      <c r="H113" s="31"/>
      <c r="I113" s="31"/>
      <c r="J113" s="30"/>
    </row>
    <row r="114" spans="2:10" x14ac:dyDescent="0.3">
      <c r="B114" s="31"/>
      <c r="C114" s="31"/>
      <c r="D114" s="31"/>
      <c r="E114" s="31"/>
      <c r="F114" s="31"/>
      <c r="G114" s="32"/>
      <c r="H114" s="31"/>
      <c r="I114" s="31"/>
      <c r="J114" s="30"/>
    </row>
    <row r="115" spans="2:10" x14ac:dyDescent="0.3">
      <c r="B115" s="31"/>
      <c r="C115" s="31"/>
      <c r="D115" s="31"/>
      <c r="E115" s="31"/>
      <c r="F115" s="31"/>
      <c r="G115" s="32"/>
      <c r="H115" s="31"/>
      <c r="I115" s="31"/>
      <c r="J115" s="30"/>
    </row>
    <row r="116" spans="2:10" x14ac:dyDescent="0.3">
      <c r="B116" s="31"/>
      <c r="C116" s="31"/>
      <c r="D116" s="31"/>
      <c r="E116" s="31"/>
      <c r="F116" s="31"/>
      <c r="G116" s="32"/>
      <c r="H116" s="31"/>
      <c r="I116" s="31"/>
      <c r="J116" s="30"/>
    </row>
    <row r="117" spans="2:10" x14ac:dyDescent="0.3">
      <c r="B117" s="31"/>
      <c r="C117" s="31"/>
      <c r="D117" s="31"/>
      <c r="E117" s="31"/>
      <c r="F117" s="31"/>
      <c r="G117" s="32"/>
      <c r="H117" s="31"/>
      <c r="I117" s="31"/>
      <c r="J117" s="30"/>
    </row>
    <row r="118" spans="2:10" x14ac:dyDescent="0.3">
      <c r="B118" s="31"/>
      <c r="C118" s="31"/>
      <c r="D118" s="31"/>
      <c r="E118" s="31"/>
      <c r="F118" s="31"/>
      <c r="G118" s="32"/>
      <c r="H118" s="31"/>
      <c r="I118" s="31"/>
      <c r="J118" s="30"/>
    </row>
    <row r="119" spans="2:10" x14ac:dyDescent="0.3">
      <c r="B119" s="31"/>
      <c r="C119" s="31"/>
      <c r="D119" s="31"/>
      <c r="E119" s="31"/>
      <c r="F119" s="31"/>
      <c r="G119" s="32"/>
      <c r="H119" s="31"/>
      <c r="I119" s="31"/>
      <c r="J119" s="30"/>
    </row>
    <row r="120" spans="2:10" x14ac:dyDescent="0.3">
      <c r="B120" s="31"/>
      <c r="C120" s="31"/>
      <c r="D120" s="31"/>
      <c r="E120" s="31"/>
      <c r="F120" s="31"/>
      <c r="G120" s="32"/>
      <c r="H120" s="31"/>
      <c r="I120" s="31"/>
      <c r="J120" s="30"/>
    </row>
    <row r="121" spans="2:10" x14ac:dyDescent="0.3">
      <c r="B121" s="31"/>
      <c r="C121" s="31"/>
      <c r="D121" s="31"/>
      <c r="E121" s="31"/>
      <c r="F121" s="31"/>
      <c r="G121" s="32"/>
      <c r="H121" s="31"/>
      <c r="I121" s="31"/>
      <c r="J121" s="30"/>
    </row>
    <row r="122" spans="2:10" x14ac:dyDescent="0.3">
      <c r="B122" s="31"/>
      <c r="C122" s="31"/>
      <c r="D122" s="31"/>
      <c r="E122" s="31"/>
      <c r="F122" s="31"/>
      <c r="G122" s="32"/>
      <c r="H122" s="31"/>
      <c r="I122" s="31"/>
      <c r="J122" s="30"/>
    </row>
    <row r="123" spans="2:10" x14ac:dyDescent="0.3">
      <c r="B123" s="31"/>
      <c r="C123" s="31"/>
      <c r="D123" s="31"/>
      <c r="E123" s="31"/>
      <c r="F123" s="31"/>
      <c r="G123" s="32"/>
      <c r="H123" s="31"/>
      <c r="I123" s="31"/>
      <c r="J123" s="30"/>
    </row>
    <row r="124" spans="2:10" x14ac:dyDescent="0.3">
      <c r="B124" s="31"/>
      <c r="C124" s="31"/>
      <c r="D124" s="31"/>
      <c r="E124" s="31"/>
      <c r="F124" s="31"/>
      <c r="G124" s="32"/>
      <c r="H124" s="31"/>
      <c r="I124" s="31"/>
      <c r="J124" s="30"/>
    </row>
    <row r="125" spans="2:10" x14ac:dyDescent="0.3">
      <c r="B125" s="31"/>
      <c r="C125" s="31"/>
      <c r="D125" s="31"/>
      <c r="E125" s="31"/>
      <c r="F125" s="31"/>
      <c r="G125" s="32"/>
      <c r="H125" s="31"/>
      <c r="I125" s="31"/>
      <c r="J125" s="30"/>
    </row>
    <row r="126" spans="2:10" x14ac:dyDescent="0.3">
      <c r="B126" s="31"/>
      <c r="C126" s="31"/>
      <c r="D126" s="31"/>
      <c r="E126" s="31"/>
      <c r="F126" s="31"/>
      <c r="G126" s="32"/>
      <c r="H126" s="31"/>
      <c r="I126" s="31"/>
      <c r="J126" s="30"/>
    </row>
    <row r="127" spans="2:10" x14ac:dyDescent="0.3">
      <c r="B127" s="31"/>
      <c r="C127" s="31"/>
      <c r="D127" s="31"/>
      <c r="E127" s="31"/>
      <c r="F127" s="31"/>
      <c r="G127" s="32"/>
      <c r="H127" s="31"/>
      <c r="I127" s="31"/>
      <c r="J127" s="30"/>
    </row>
    <row r="128" spans="2:10" x14ac:dyDescent="0.3">
      <c r="B128" s="31"/>
      <c r="C128" s="31"/>
      <c r="D128" s="31"/>
      <c r="E128" s="31"/>
      <c r="F128" s="31"/>
      <c r="G128" s="32"/>
      <c r="H128" s="31"/>
      <c r="I128" s="31"/>
      <c r="J128" s="30"/>
    </row>
    <row r="129" spans="2:10" x14ac:dyDescent="0.3">
      <c r="B129" s="31"/>
      <c r="C129" s="31"/>
      <c r="D129" s="31"/>
      <c r="E129" s="31"/>
      <c r="F129" s="31"/>
      <c r="G129" s="32"/>
      <c r="H129" s="31"/>
      <c r="I129" s="31"/>
      <c r="J129" s="30"/>
    </row>
    <row r="130" spans="2:10" x14ac:dyDescent="0.3">
      <c r="B130" s="31"/>
      <c r="C130" s="31"/>
      <c r="D130" s="31"/>
      <c r="E130" s="31"/>
      <c r="F130" s="31"/>
      <c r="G130" s="32"/>
      <c r="H130" s="31"/>
      <c r="I130" s="31"/>
      <c r="J130" s="30"/>
    </row>
    <row r="131" spans="2:10" x14ac:dyDescent="0.3">
      <c r="B131" s="31"/>
      <c r="C131" s="31"/>
      <c r="D131" s="31"/>
      <c r="E131" s="31"/>
      <c r="F131" s="31"/>
      <c r="G131" s="32"/>
      <c r="H131" s="31"/>
      <c r="I131" s="31"/>
      <c r="J131" s="30"/>
    </row>
    <row r="132" spans="2:10" x14ac:dyDescent="0.3">
      <c r="B132" s="31"/>
      <c r="C132" s="31"/>
      <c r="D132" s="31"/>
      <c r="E132" s="31"/>
      <c r="F132" s="31"/>
      <c r="G132" s="32"/>
      <c r="H132" s="31"/>
      <c r="I132" s="31"/>
      <c r="J132" s="30"/>
    </row>
    <row r="133" spans="2:10" x14ac:dyDescent="0.3">
      <c r="B133" s="31"/>
      <c r="C133" s="31"/>
      <c r="D133" s="31"/>
      <c r="E133" s="31"/>
      <c r="F133" s="31"/>
      <c r="G133" s="32"/>
      <c r="H133" s="31"/>
      <c r="I133" s="31"/>
      <c r="J133" s="30"/>
    </row>
    <row r="134" spans="2:10" x14ac:dyDescent="0.3">
      <c r="B134" s="31"/>
      <c r="C134" s="31"/>
      <c r="D134" s="31"/>
      <c r="E134" s="31"/>
      <c r="F134" s="31"/>
      <c r="G134" s="32"/>
      <c r="H134" s="31"/>
      <c r="I134" s="31"/>
      <c r="J134" s="30"/>
    </row>
    <row r="135" spans="2:10" x14ac:dyDescent="0.3">
      <c r="B135" s="31"/>
      <c r="C135" s="31"/>
      <c r="D135" s="31"/>
      <c r="E135" s="31"/>
      <c r="F135" s="31"/>
      <c r="G135" s="32"/>
      <c r="H135" s="31"/>
      <c r="I135" s="31"/>
      <c r="J135" s="30"/>
    </row>
    <row r="136" spans="2:10" x14ac:dyDescent="0.3">
      <c r="B136" s="31"/>
      <c r="C136" s="31"/>
      <c r="D136" s="31"/>
      <c r="E136" s="31"/>
      <c r="F136" s="31"/>
      <c r="G136" s="32"/>
      <c r="H136" s="31"/>
      <c r="I136" s="31"/>
      <c r="J136" s="30"/>
    </row>
    <row r="137" spans="2:10" x14ac:dyDescent="0.3">
      <c r="B137" s="31"/>
      <c r="C137" s="31"/>
      <c r="D137" s="31"/>
      <c r="E137" s="31"/>
      <c r="F137" s="31"/>
      <c r="G137" s="32"/>
      <c r="H137" s="31"/>
      <c r="I137" s="31"/>
      <c r="J137" s="30"/>
    </row>
    <row r="138" spans="2:10" x14ac:dyDescent="0.3">
      <c r="B138" s="31"/>
      <c r="C138" s="31"/>
      <c r="D138" s="31"/>
      <c r="E138" s="31"/>
      <c r="F138" s="31"/>
      <c r="G138" s="32"/>
      <c r="H138" s="31"/>
      <c r="I138" s="31"/>
      <c r="J138" s="30"/>
    </row>
    <row r="139" spans="2:10" x14ac:dyDescent="0.3">
      <c r="B139" s="31"/>
      <c r="C139" s="31"/>
      <c r="D139" s="31"/>
      <c r="E139" s="31"/>
      <c r="F139" s="31"/>
      <c r="G139" s="32"/>
      <c r="H139" s="31"/>
      <c r="I139" s="31"/>
      <c r="J139" s="30"/>
    </row>
    <row r="140" spans="2:10" x14ac:dyDescent="0.3">
      <c r="B140" s="31"/>
      <c r="C140" s="31"/>
      <c r="D140" s="31"/>
      <c r="E140" s="31"/>
      <c r="F140" s="31"/>
      <c r="G140" s="32"/>
      <c r="H140" s="31"/>
      <c r="I140" s="31"/>
      <c r="J140" s="30"/>
    </row>
    <row r="141" spans="2:10" x14ac:dyDescent="0.3">
      <c r="B141" s="31"/>
      <c r="C141" s="31"/>
      <c r="D141" s="31"/>
      <c r="E141" s="31"/>
      <c r="F141" s="31"/>
      <c r="G141" s="32"/>
      <c r="H141" s="31"/>
      <c r="I141" s="31"/>
      <c r="J141" s="30"/>
    </row>
    <row r="142" spans="2:10" x14ac:dyDescent="0.3">
      <c r="B142" s="31"/>
      <c r="C142" s="31"/>
      <c r="D142" s="31"/>
      <c r="E142" s="31"/>
      <c r="F142" s="31"/>
      <c r="G142" s="32"/>
      <c r="H142" s="31"/>
      <c r="I142" s="31"/>
      <c r="J142" s="30"/>
    </row>
    <row r="143" spans="2:10" x14ac:dyDescent="0.3">
      <c r="B143" s="31"/>
      <c r="C143" s="31"/>
      <c r="D143" s="31"/>
      <c r="E143" s="31"/>
      <c r="F143" s="31"/>
      <c r="G143" s="32"/>
      <c r="H143" s="31"/>
      <c r="I143" s="31"/>
      <c r="J143" s="30"/>
    </row>
    <row r="144" spans="2:10" x14ac:dyDescent="0.3">
      <c r="B144" s="31"/>
      <c r="C144" s="31"/>
      <c r="D144" s="31"/>
      <c r="E144" s="31"/>
      <c r="F144" s="31"/>
      <c r="G144" s="32"/>
      <c r="H144" s="31"/>
      <c r="I144" s="31"/>
      <c r="J144" s="30"/>
    </row>
    <row r="145" spans="2:10" x14ac:dyDescent="0.3">
      <c r="B145" s="31"/>
      <c r="C145" s="31"/>
      <c r="D145" s="31"/>
      <c r="E145" s="31"/>
      <c r="F145" s="31"/>
      <c r="G145" s="32"/>
      <c r="H145" s="31"/>
      <c r="I145" s="31"/>
      <c r="J145" s="30"/>
    </row>
    <row r="146" spans="2:10" x14ac:dyDescent="0.3">
      <c r="B146" s="31"/>
      <c r="C146" s="31"/>
      <c r="D146" s="31"/>
      <c r="E146" s="31"/>
      <c r="F146" s="31"/>
      <c r="G146" s="32"/>
      <c r="H146" s="31"/>
      <c r="I146" s="31"/>
      <c r="J146" s="30"/>
    </row>
    <row r="147" spans="2:10" x14ac:dyDescent="0.3">
      <c r="B147" s="31"/>
      <c r="C147" s="31"/>
      <c r="D147" s="31"/>
      <c r="E147" s="31"/>
      <c r="F147" s="31"/>
      <c r="G147" s="32"/>
      <c r="H147" s="31"/>
      <c r="I147" s="31"/>
      <c r="J147" s="30"/>
    </row>
    <row r="148" spans="2:10" x14ac:dyDescent="0.3">
      <c r="B148" s="31"/>
      <c r="C148" s="31"/>
      <c r="D148" s="31"/>
      <c r="E148" s="31"/>
      <c r="F148" s="31"/>
      <c r="G148" s="32"/>
      <c r="H148" s="31"/>
      <c r="I148" s="31"/>
      <c r="J148" s="30"/>
    </row>
    <row r="149" spans="2:10" x14ac:dyDescent="0.3">
      <c r="B149" s="31"/>
      <c r="C149" s="31"/>
      <c r="D149" s="31"/>
      <c r="E149" s="31"/>
      <c r="F149" s="31"/>
      <c r="G149" s="32"/>
      <c r="H149" s="31"/>
      <c r="I149" s="31"/>
      <c r="J149" s="30"/>
    </row>
    <row r="150" spans="2:10" x14ac:dyDescent="0.3">
      <c r="B150" s="31"/>
      <c r="C150" s="31"/>
      <c r="D150" s="31"/>
      <c r="E150" s="31"/>
      <c r="F150" s="31"/>
      <c r="G150" s="32"/>
      <c r="H150" s="31"/>
      <c r="I150" s="31"/>
      <c r="J150" s="30"/>
    </row>
    <row r="151" spans="2:10" x14ac:dyDescent="0.3">
      <c r="B151" s="31"/>
      <c r="C151" s="31"/>
      <c r="D151" s="31"/>
      <c r="E151" s="31"/>
      <c r="F151" s="31"/>
      <c r="G151" s="32"/>
      <c r="H151" s="31"/>
      <c r="I151" s="31"/>
      <c r="J151" s="30"/>
    </row>
    <row r="152" spans="2:10" x14ac:dyDescent="0.3">
      <c r="B152" s="31"/>
      <c r="C152" s="31"/>
      <c r="D152" s="31"/>
      <c r="E152" s="31"/>
      <c r="F152" s="31"/>
      <c r="G152" s="32"/>
      <c r="H152" s="31"/>
      <c r="I152" s="31"/>
      <c r="J152" s="30"/>
    </row>
    <row r="153" spans="2:10" x14ac:dyDescent="0.3">
      <c r="B153" s="31"/>
      <c r="C153" s="31"/>
      <c r="D153" s="31"/>
      <c r="E153" s="31"/>
      <c r="F153" s="31"/>
      <c r="G153" s="32"/>
      <c r="H153" s="31"/>
      <c r="I153" s="31"/>
      <c r="J153" s="30"/>
    </row>
    <row r="154" spans="2:10" x14ac:dyDescent="0.3">
      <c r="B154" s="31"/>
      <c r="C154" s="31"/>
      <c r="D154" s="31"/>
      <c r="E154" s="31"/>
      <c r="F154" s="31"/>
      <c r="G154" s="32"/>
      <c r="H154" s="31"/>
      <c r="I154" s="31"/>
      <c r="J154" s="30"/>
    </row>
    <row r="155" spans="2:10" x14ac:dyDescent="0.3">
      <c r="B155" s="31"/>
      <c r="C155" s="31"/>
      <c r="D155" s="31"/>
      <c r="E155" s="31"/>
      <c r="F155" s="31"/>
      <c r="G155" s="32"/>
      <c r="H155" s="31"/>
      <c r="I155" s="31"/>
      <c r="J155" s="30"/>
    </row>
    <row r="156" spans="2:10" x14ac:dyDescent="0.3">
      <c r="B156" s="31"/>
      <c r="C156" s="31"/>
      <c r="D156" s="31"/>
      <c r="E156" s="31"/>
      <c r="F156" s="31"/>
      <c r="G156" s="32"/>
      <c r="H156" s="31"/>
      <c r="I156" s="31"/>
      <c r="J156" s="30"/>
    </row>
    <row r="157" spans="2:10" x14ac:dyDescent="0.3">
      <c r="B157" s="31"/>
      <c r="C157" s="31"/>
      <c r="D157" s="31"/>
      <c r="E157" s="31"/>
      <c r="F157" s="31"/>
      <c r="G157" s="32"/>
      <c r="H157" s="31"/>
      <c r="I157" s="31"/>
      <c r="J157" s="30"/>
    </row>
    <row r="158" spans="2:10" x14ac:dyDescent="0.3">
      <c r="B158" s="31"/>
      <c r="C158" s="31"/>
      <c r="D158" s="31"/>
      <c r="E158" s="31"/>
      <c r="F158" s="31"/>
      <c r="G158" s="32"/>
      <c r="H158" s="31"/>
      <c r="I158" s="31"/>
      <c r="J158" s="30"/>
    </row>
    <row r="159" spans="2:10" x14ac:dyDescent="0.3">
      <c r="B159" s="31"/>
      <c r="C159" s="31"/>
      <c r="D159" s="31"/>
      <c r="E159" s="31"/>
      <c r="F159" s="31"/>
      <c r="G159" s="32"/>
      <c r="H159" s="31"/>
      <c r="I159" s="31"/>
      <c r="J159" s="30"/>
    </row>
    <row r="160" spans="2:10" x14ac:dyDescent="0.3">
      <c r="B160" s="31"/>
      <c r="C160" s="31"/>
      <c r="D160" s="31"/>
      <c r="E160" s="31"/>
      <c r="F160" s="31"/>
      <c r="G160" s="32"/>
      <c r="H160" s="31"/>
      <c r="I160" s="31"/>
      <c r="J160" s="30"/>
    </row>
    <row r="161" spans="2:10" x14ac:dyDescent="0.3">
      <c r="B161" s="31"/>
      <c r="C161" s="31"/>
      <c r="D161" s="31"/>
      <c r="E161" s="31"/>
      <c r="F161" s="31"/>
      <c r="G161" s="32"/>
      <c r="H161" s="31"/>
      <c r="I161" s="31"/>
      <c r="J161" s="30"/>
    </row>
    <row r="162" spans="2:10" x14ac:dyDescent="0.3">
      <c r="B162" s="31"/>
      <c r="C162" s="31"/>
      <c r="D162" s="31"/>
      <c r="E162" s="31"/>
      <c r="F162" s="31"/>
      <c r="G162" s="32"/>
      <c r="H162" s="31"/>
      <c r="I162" s="31"/>
      <c r="J162" s="30"/>
    </row>
    <row r="163" spans="2:10" x14ac:dyDescent="0.3">
      <c r="B163" s="31"/>
      <c r="C163" s="31"/>
      <c r="D163" s="31"/>
      <c r="E163" s="31"/>
      <c r="F163" s="31"/>
      <c r="G163" s="32"/>
      <c r="H163" s="31"/>
      <c r="I163" s="31"/>
      <c r="J163" s="30"/>
    </row>
    <row r="164" spans="2:10" x14ac:dyDescent="0.3">
      <c r="B164" s="31"/>
      <c r="C164" s="31"/>
      <c r="D164" s="31"/>
      <c r="E164" s="31"/>
      <c r="F164" s="31"/>
      <c r="G164" s="32"/>
      <c r="H164" s="31"/>
      <c r="I164" s="31"/>
      <c r="J164" s="30"/>
    </row>
    <row r="165" spans="2:10" x14ac:dyDescent="0.3">
      <c r="B165" s="31"/>
      <c r="C165" s="31"/>
      <c r="D165" s="31"/>
      <c r="E165" s="31"/>
      <c r="F165" s="31"/>
      <c r="G165" s="32"/>
      <c r="H165" s="31"/>
      <c r="I165" s="31"/>
      <c r="J165" s="30"/>
    </row>
    <row r="166" spans="2:10" x14ac:dyDescent="0.3">
      <c r="B166" s="31"/>
      <c r="C166" s="31"/>
      <c r="D166" s="31"/>
      <c r="E166" s="31"/>
      <c r="F166" s="31"/>
      <c r="G166" s="32"/>
      <c r="H166" s="31"/>
      <c r="I166" s="31"/>
      <c r="J166" s="30"/>
    </row>
    <row r="167" spans="2:10" x14ac:dyDescent="0.3">
      <c r="B167" s="31"/>
      <c r="C167" s="31"/>
      <c r="D167" s="31"/>
      <c r="E167" s="31"/>
      <c r="F167" s="31"/>
      <c r="G167" s="32"/>
      <c r="H167" s="31"/>
      <c r="I167" s="31"/>
      <c r="J167" s="30"/>
    </row>
    <row r="168" spans="2:10" x14ac:dyDescent="0.3">
      <c r="B168" s="31"/>
      <c r="C168" s="31"/>
      <c r="D168" s="31"/>
      <c r="E168" s="31"/>
      <c r="F168" s="31"/>
      <c r="G168" s="32"/>
      <c r="H168" s="31"/>
      <c r="I168" s="31"/>
      <c r="J168" s="30"/>
    </row>
    <row r="169" spans="2:10" x14ac:dyDescent="0.3">
      <c r="B169" s="31"/>
      <c r="C169" s="31"/>
      <c r="D169" s="31"/>
      <c r="E169" s="31"/>
      <c r="F169" s="31"/>
      <c r="G169" s="32"/>
      <c r="H169" s="31"/>
      <c r="I169" s="31"/>
      <c r="J169" s="30"/>
    </row>
    <row r="170" spans="2:10" x14ac:dyDescent="0.3">
      <c r="B170" s="31"/>
      <c r="C170" s="31"/>
      <c r="D170" s="31"/>
      <c r="E170" s="31"/>
      <c r="F170" s="31"/>
      <c r="G170" s="32"/>
      <c r="H170" s="31"/>
      <c r="I170" s="31"/>
      <c r="J170" s="30"/>
    </row>
    <row r="171" spans="2:10" x14ac:dyDescent="0.3">
      <c r="B171" s="31"/>
      <c r="C171" s="31"/>
      <c r="D171" s="31"/>
      <c r="E171" s="31"/>
      <c r="F171" s="31"/>
      <c r="G171" s="32"/>
      <c r="H171" s="31"/>
      <c r="I171" s="31"/>
      <c r="J171" s="30"/>
    </row>
    <row r="172" spans="2:10" x14ac:dyDescent="0.3">
      <c r="B172" s="31"/>
      <c r="C172" s="31"/>
      <c r="D172" s="31"/>
      <c r="E172" s="31"/>
      <c r="F172" s="31"/>
      <c r="G172" s="32"/>
      <c r="H172" s="31"/>
      <c r="I172" s="31"/>
      <c r="J172" s="30"/>
    </row>
    <row r="173" spans="2:10" x14ac:dyDescent="0.3">
      <c r="B173" s="31"/>
      <c r="C173" s="31"/>
      <c r="D173" s="31"/>
      <c r="E173" s="31"/>
      <c r="F173" s="31"/>
      <c r="G173" s="32"/>
      <c r="H173" s="31"/>
      <c r="I173" s="31"/>
      <c r="J173" s="30"/>
    </row>
    <row r="174" spans="2:10" x14ac:dyDescent="0.3">
      <c r="B174" s="31"/>
      <c r="C174" s="31"/>
      <c r="D174" s="31"/>
      <c r="E174" s="31"/>
      <c r="F174" s="31"/>
      <c r="G174" s="32"/>
      <c r="H174" s="31"/>
      <c r="I174" s="31"/>
      <c r="J174" s="30"/>
    </row>
    <row r="175" spans="2:10" x14ac:dyDescent="0.3">
      <c r="B175" s="31"/>
      <c r="C175" s="31"/>
      <c r="D175" s="31"/>
      <c r="E175" s="31"/>
      <c r="F175" s="31"/>
      <c r="G175" s="32"/>
      <c r="H175" s="31"/>
      <c r="I175" s="31"/>
      <c r="J175" s="30"/>
    </row>
    <row r="176" spans="2:10" x14ac:dyDescent="0.3">
      <c r="B176" s="31"/>
      <c r="C176" s="31"/>
      <c r="D176" s="31"/>
      <c r="E176" s="31"/>
      <c r="F176" s="31"/>
      <c r="G176" s="32"/>
      <c r="H176" s="31"/>
      <c r="I176" s="31"/>
      <c r="J176" s="30"/>
    </row>
    <row r="177" spans="2:10" x14ac:dyDescent="0.3">
      <c r="B177" s="31"/>
      <c r="C177" s="31"/>
      <c r="D177" s="31"/>
      <c r="E177" s="31"/>
      <c r="F177" s="31"/>
      <c r="G177" s="32"/>
      <c r="H177" s="31"/>
      <c r="I177" s="31"/>
      <c r="J177" s="30"/>
    </row>
    <row r="178" spans="2:10" x14ac:dyDescent="0.3">
      <c r="B178" s="31"/>
      <c r="C178" s="31"/>
      <c r="D178" s="31"/>
      <c r="E178" s="31"/>
      <c r="F178" s="31"/>
      <c r="G178" s="32"/>
      <c r="H178" s="31"/>
      <c r="I178" s="31"/>
      <c r="J178" s="30"/>
    </row>
    <row r="179" spans="2:10" x14ac:dyDescent="0.3">
      <c r="B179" s="31"/>
      <c r="C179" s="31"/>
      <c r="D179" s="31"/>
      <c r="E179" s="31"/>
      <c r="F179" s="31"/>
      <c r="G179" s="32"/>
      <c r="H179" s="31"/>
      <c r="I179" s="31"/>
      <c r="J179" s="30"/>
    </row>
    <row r="180" spans="2:10" x14ac:dyDescent="0.3">
      <c r="B180" s="31"/>
      <c r="C180" s="31"/>
      <c r="D180" s="31"/>
      <c r="E180" s="31"/>
      <c r="F180" s="31"/>
      <c r="G180" s="32"/>
      <c r="H180" s="31"/>
      <c r="I180" s="31"/>
      <c r="J180" s="30"/>
    </row>
    <row r="181" spans="2:10" x14ac:dyDescent="0.3">
      <c r="B181" s="31"/>
      <c r="C181" s="31"/>
      <c r="D181" s="31"/>
      <c r="E181" s="31"/>
      <c r="F181" s="31"/>
      <c r="G181" s="32"/>
      <c r="H181" s="31"/>
      <c r="I181" s="31"/>
      <c r="J181" s="30"/>
    </row>
    <row r="182" spans="2:10" x14ac:dyDescent="0.3">
      <c r="B182" s="31"/>
      <c r="C182" s="31"/>
      <c r="D182" s="31"/>
      <c r="E182" s="31"/>
      <c r="F182" s="31"/>
      <c r="G182" s="32"/>
      <c r="H182" s="31"/>
      <c r="I182" s="31"/>
      <c r="J182" s="30"/>
    </row>
    <row r="183" spans="2:10" x14ac:dyDescent="0.3">
      <c r="B183" s="31"/>
      <c r="C183" s="31"/>
      <c r="D183" s="31"/>
      <c r="E183" s="31"/>
      <c r="F183" s="31"/>
      <c r="G183" s="32"/>
      <c r="H183" s="31"/>
      <c r="I183" s="31"/>
      <c r="J183" s="30"/>
    </row>
    <row r="184" spans="2:10" x14ac:dyDescent="0.3">
      <c r="B184" s="31"/>
      <c r="C184" s="31"/>
      <c r="D184" s="31"/>
      <c r="E184" s="31"/>
      <c r="F184" s="31"/>
      <c r="G184" s="32"/>
      <c r="H184" s="31"/>
      <c r="I184" s="31"/>
      <c r="J184" s="30"/>
    </row>
    <row r="185" spans="2:10" x14ac:dyDescent="0.3">
      <c r="B185" s="31"/>
      <c r="C185" s="31"/>
      <c r="D185" s="31"/>
      <c r="E185" s="31"/>
      <c r="F185" s="31"/>
      <c r="G185" s="32"/>
      <c r="H185" s="31"/>
      <c r="I185" s="31"/>
      <c r="J185" s="30"/>
    </row>
    <row r="186" spans="2:10" x14ac:dyDescent="0.3">
      <c r="B186" s="31"/>
      <c r="C186" s="31"/>
      <c r="D186" s="31"/>
      <c r="E186" s="31"/>
      <c r="F186" s="31"/>
      <c r="G186" s="32"/>
      <c r="H186" s="31"/>
      <c r="I186" s="31"/>
      <c r="J186" s="30"/>
    </row>
    <row r="187" spans="2:10" x14ac:dyDescent="0.3">
      <c r="B187" s="31"/>
      <c r="C187" s="31"/>
      <c r="D187" s="31"/>
      <c r="E187" s="31"/>
      <c r="F187" s="31"/>
      <c r="G187" s="32"/>
      <c r="H187" s="31"/>
      <c r="I187" s="31"/>
      <c r="J187" s="30"/>
    </row>
    <row r="188" spans="2:10" x14ac:dyDescent="0.3">
      <c r="B188" s="31"/>
      <c r="C188" s="31"/>
      <c r="D188" s="31"/>
      <c r="E188" s="31"/>
      <c r="F188" s="31"/>
      <c r="G188" s="32"/>
      <c r="H188" s="31"/>
      <c r="I188" s="31"/>
      <c r="J188" s="30"/>
    </row>
    <row r="189" spans="2:10" x14ac:dyDescent="0.3">
      <c r="B189" s="31"/>
      <c r="C189" s="31"/>
      <c r="D189" s="31"/>
      <c r="E189" s="31"/>
      <c r="F189" s="31"/>
      <c r="G189" s="32"/>
      <c r="H189" s="31"/>
      <c r="I189" s="31"/>
      <c r="J189" s="30"/>
    </row>
    <row r="190" spans="2:10" x14ac:dyDescent="0.3">
      <c r="B190" s="31"/>
      <c r="C190" s="31"/>
      <c r="D190" s="31"/>
      <c r="E190" s="31"/>
      <c r="F190" s="31"/>
      <c r="G190" s="32"/>
      <c r="H190" s="31"/>
      <c r="I190" s="31"/>
      <c r="J190" s="30"/>
    </row>
    <row r="191" spans="2:10" x14ac:dyDescent="0.3">
      <c r="B191" s="31"/>
      <c r="C191" s="31"/>
      <c r="D191" s="31"/>
      <c r="E191" s="31"/>
      <c r="F191" s="31"/>
      <c r="G191" s="32"/>
      <c r="H191" s="31"/>
      <c r="I191" s="31"/>
      <c r="J191" s="30"/>
    </row>
    <row r="192" spans="2:10" x14ac:dyDescent="0.3">
      <c r="B192" s="31"/>
      <c r="C192" s="31"/>
      <c r="D192" s="31"/>
      <c r="E192" s="31"/>
      <c r="F192" s="31"/>
      <c r="G192" s="32"/>
      <c r="H192" s="31"/>
      <c r="I192" s="31"/>
      <c r="J192" s="30"/>
    </row>
    <row r="193" spans="2:10" x14ac:dyDescent="0.3">
      <c r="B193" s="31"/>
      <c r="C193" s="31"/>
      <c r="D193" s="31"/>
      <c r="E193" s="31"/>
      <c r="F193" s="31"/>
      <c r="G193" s="32"/>
      <c r="H193" s="31"/>
      <c r="I193" s="31"/>
      <c r="J193" s="30"/>
    </row>
    <row r="194" spans="2:10" x14ac:dyDescent="0.3">
      <c r="B194" s="31"/>
      <c r="C194" s="31"/>
      <c r="D194" s="31"/>
      <c r="E194" s="31"/>
      <c r="F194" s="31"/>
      <c r="G194" s="32"/>
      <c r="H194" s="31"/>
      <c r="I194" s="31"/>
      <c r="J194" s="30"/>
    </row>
    <row r="195" spans="2:10" x14ac:dyDescent="0.3">
      <c r="B195" s="31"/>
      <c r="C195" s="31"/>
      <c r="D195" s="31"/>
      <c r="E195" s="31"/>
      <c r="F195" s="31"/>
      <c r="G195" s="32"/>
      <c r="H195" s="31"/>
      <c r="I195" s="31"/>
      <c r="J195" s="30"/>
    </row>
    <row r="196" spans="2:10" x14ac:dyDescent="0.3">
      <c r="B196" s="31"/>
      <c r="C196" s="31"/>
      <c r="D196" s="31"/>
      <c r="E196" s="31"/>
      <c r="F196" s="31"/>
      <c r="G196" s="32"/>
      <c r="H196" s="31"/>
      <c r="I196" s="31"/>
      <c r="J196" s="30"/>
    </row>
    <row r="197" spans="2:10" x14ac:dyDescent="0.3">
      <c r="B197" s="31"/>
      <c r="C197" s="31"/>
      <c r="D197" s="31"/>
      <c r="E197" s="31"/>
      <c r="F197" s="31"/>
      <c r="G197" s="32"/>
      <c r="H197" s="31"/>
      <c r="I197" s="31"/>
      <c r="J197" s="30"/>
    </row>
    <row r="198" spans="2:10" x14ac:dyDescent="0.3">
      <c r="B198" s="31"/>
      <c r="C198" s="31"/>
      <c r="D198" s="31"/>
      <c r="E198" s="31"/>
      <c r="F198" s="31"/>
      <c r="G198" s="32"/>
      <c r="H198" s="31"/>
      <c r="I198" s="31"/>
      <c r="J198" s="30"/>
    </row>
    <row r="199" spans="2:10" x14ac:dyDescent="0.3">
      <c r="B199" s="31"/>
      <c r="C199" s="31"/>
      <c r="D199" s="31"/>
      <c r="E199" s="31"/>
      <c r="F199" s="31"/>
      <c r="G199" s="32"/>
      <c r="H199" s="31"/>
      <c r="I199" s="31"/>
      <c r="J199" s="30"/>
    </row>
    <row r="200" spans="2:10" x14ac:dyDescent="0.3">
      <c r="B200" s="31"/>
      <c r="C200" s="31"/>
      <c r="D200" s="31"/>
      <c r="E200" s="31"/>
      <c r="F200" s="31"/>
      <c r="G200" s="32"/>
      <c r="H200" s="31"/>
      <c r="I200" s="31"/>
      <c r="J200" s="30"/>
    </row>
    <row r="201" spans="2:10" x14ac:dyDescent="0.3">
      <c r="B201" s="31"/>
      <c r="C201" s="31"/>
      <c r="D201" s="31"/>
      <c r="E201" s="31"/>
      <c r="F201" s="31"/>
      <c r="G201" s="32"/>
      <c r="H201" s="31"/>
      <c r="I201" s="31"/>
      <c r="J201" s="30"/>
    </row>
    <row r="202" spans="2:10" x14ac:dyDescent="0.3">
      <c r="B202" s="31"/>
      <c r="C202" s="31"/>
      <c r="D202" s="31"/>
      <c r="E202" s="31"/>
      <c r="F202" s="31"/>
      <c r="G202" s="32"/>
      <c r="H202" s="31"/>
      <c r="I202" s="31"/>
      <c r="J202" s="30"/>
    </row>
    <row r="203" spans="2:10" x14ac:dyDescent="0.3">
      <c r="B203" s="31"/>
      <c r="C203" s="31"/>
      <c r="D203" s="31"/>
      <c r="E203" s="31"/>
      <c r="F203" s="31"/>
      <c r="G203" s="32"/>
      <c r="H203" s="31"/>
      <c r="I203" s="31"/>
      <c r="J203" s="30"/>
    </row>
    <row r="204" spans="2:10" x14ac:dyDescent="0.3">
      <c r="B204" s="31"/>
      <c r="C204" s="31"/>
      <c r="D204" s="31"/>
      <c r="E204" s="31"/>
      <c r="F204" s="31"/>
      <c r="G204" s="32"/>
      <c r="H204" s="31"/>
      <c r="I204" s="31"/>
      <c r="J204" s="30"/>
    </row>
    <row r="205" spans="2:10" x14ac:dyDescent="0.3">
      <c r="B205" s="31"/>
      <c r="C205" s="31"/>
      <c r="D205" s="31"/>
      <c r="E205" s="31"/>
      <c r="F205" s="31"/>
      <c r="G205" s="32"/>
      <c r="H205" s="31"/>
      <c r="I205" s="31"/>
      <c r="J205" s="30"/>
    </row>
    <row r="206" spans="2:10" x14ac:dyDescent="0.3">
      <c r="B206" s="31"/>
      <c r="C206" s="31"/>
      <c r="D206" s="31"/>
      <c r="E206" s="31"/>
      <c r="F206" s="31"/>
      <c r="G206" s="32"/>
      <c r="H206" s="31"/>
      <c r="I206" s="31"/>
      <c r="J206" s="30"/>
    </row>
    <row r="207" spans="2:10" x14ac:dyDescent="0.3">
      <c r="B207" s="31"/>
      <c r="C207" s="31"/>
      <c r="D207" s="31"/>
      <c r="E207" s="31"/>
      <c r="F207" s="31"/>
      <c r="G207" s="32"/>
      <c r="H207" s="31"/>
      <c r="I207" s="31"/>
      <c r="J207" s="30"/>
    </row>
    <row r="208" spans="2:10" x14ac:dyDescent="0.3">
      <c r="B208" s="31"/>
      <c r="C208" s="31"/>
      <c r="D208" s="31"/>
      <c r="E208" s="31"/>
      <c r="F208" s="31"/>
      <c r="G208" s="32"/>
      <c r="H208" s="31"/>
      <c r="I208" s="31"/>
      <c r="J208" s="30"/>
    </row>
    <row r="209" spans="2:10" x14ac:dyDescent="0.3">
      <c r="B209" s="31"/>
      <c r="C209" s="31"/>
      <c r="D209" s="31"/>
      <c r="E209" s="31"/>
      <c r="F209" s="31"/>
      <c r="G209" s="32"/>
      <c r="H209" s="31"/>
      <c r="I209" s="31"/>
      <c r="J209" s="30"/>
    </row>
  </sheetData>
  <conditionalFormatting sqref="B10:I209">
    <cfRule type="expression" dxfId="16" priority="1">
      <formula>AND($B10&lt;&gt;"",MOD(ROW(),2)=0)</formula>
    </cfRule>
    <cfRule type="expression" dxfId="15" priority="2">
      <formula>$B10&lt;&gt;""</formula>
    </cfRule>
  </conditionalFormatting>
  <dataValidations count="1">
    <dataValidation type="list" allowBlank="1" showInputMessage="1" showErrorMessage="1" errorTitle="Ugyldig verdi" error="Velg en verdi fra listen." prompt="Velg for å filtrere listen" sqref="C5" xr:uid="{00000000-0002-0000-0300-000000000000}">
      <formula1>lstTypeAlle</formula1>
    </dataValidation>
  </dataValidations>
  <hyperlinks>
    <hyperlink ref="I2" location="Forside!A1" display="‹ Forside" xr:uid="{00000000-0004-0000-0300-000000000000}"/>
  </hyperlink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55A11"/>
    <pageSetUpPr fitToPage="1"/>
  </sheetPr>
  <dimension ref="A1:P49"/>
  <sheetViews>
    <sheetView showGridLines="0" topLeftCell="A7" workbookViewId="0"/>
  </sheetViews>
  <sheetFormatPr defaultRowHeight="14.4" x14ac:dyDescent="0.3"/>
  <cols>
    <col min="1" max="1" width="2" customWidth="1"/>
    <col min="2" max="2" width="60" customWidth="1"/>
    <col min="3" max="4" width="30" customWidth="1"/>
    <col min="5" max="5" width="51" customWidth="1"/>
    <col min="6" max="6" width="13" customWidth="1"/>
    <col min="7" max="7" width="16" customWidth="1"/>
    <col min="8" max="9" width="14" customWidth="1"/>
    <col min="10" max="15" width="16" customWidth="1"/>
  </cols>
  <sheetData>
    <row r="1" spans="1:16" ht="7.95" customHeight="1" x14ac:dyDescent="0.3"/>
    <row r="2" spans="1:16" ht="34.049999999999997" customHeight="1" x14ac:dyDescent="0.45">
      <c r="A2" s="2"/>
      <c r="B2" s="21" t="s">
        <v>57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2" t="s">
        <v>36</v>
      </c>
      <c r="P2" s="2"/>
    </row>
    <row r="3" spans="1:16" ht="19.95" customHeight="1" x14ac:dyDescent="0.3">
      <c r="A3" s="2"/>
      <c r="B3" s="4" t="s">
        <v>58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16" ht="30" customHeight="1" x14ac:dyDescent="0.3">
      <c r="B5" s="33" t="s">
        <v>59</v>
      </c>
      <c r="C5" s="71"/>
      <c r="D5" s="72"/>
      <c r="F5" s="34">
        <f>COUNTA(Tilslutning[Samarbeidspart])</f>
        <v>30</v>
      </c>
      <c r="G5" s="34">
        <f>COUNT(Tilslutning[Dato sendt])</f>
        <v>0</v>
      </c>
      <c r="H5" s="34">
        <f>COUNTIF(Tilslutning[Svar (velg)],"Ja")</f>
        <v>0</v>
      </c>
      <c r="I5" s="34">
        <f>COUNTIF(Tilslutning[Svar (velg)],"Nei")</f>
        <v>0</v>
      </c>
      <c r="J5" s="34">
        <f ca="1">COUNTIF(Tilslutning[Status (beregnes)],"Venter svar")+COUNTIF(Tilslutning[Status (beregnes)],"Frist passert")</f>
        <v>0</v>
      </c>
      <c r="K5" s="34">
        <f ca="1">COUNTIF(Tilslutning[Status (beregnes)],"Endelig deltar")</f>
        <v>0</v>
      </c>
      <c r="M5" s="35" t="s">
        <v>60</v>
      </c>
      <c r="N5" s="36">
        <f>(SUMIFS(Tilslutning[Beløp pr år (kr)],Tilslutning[Svar (velg)],"Ja",Tilslutning[Trukket (velg)],"&lt;&gt;Ja")+$C$8)*1</f>
        <v>0</v>
      </c>
    </row>
    <row r="6" spans="1:16" ht="25.95" customHeight="1" x14ac:dyDescent="0.3">
      <c r="B6" s="33" t="s">
        <v>61</v>
      </c>
      <c r="C6" s="71"/>
      <c r="D6" s="72"/>
      <c r="F6" s="37" t="s">
        <v>62</v>
      </c>
      <c r="G6" s="37" t="s">
        <v>63</v>
      </c>
      <c r="H6" s="37" t="s">
        <v>64</v>
      </c>
      <c r="I6" s="37" t="s">
        <v>65</v>
      </c>
      <c r="J6" s="37" t="s">
        <v>66</v>
      </c>
      <c r="K6" s="37" t="s">
        <v>67</v>
      </c>
      <c r="M6" s="35" t="s">
        <v>68</v>
      </c>
      <c r="N6" s="36">
        <f>(SUMIFS(Tilslutning[Beløp pr år (kr)],Tilslutning[Svar (velg)],"Ja",Tilslutning[Trukket (velg)],"&lt;&gt;Ja")+$C$8)*2</f>
        <v>0</v>
      </c>
    </row>
    <row r="7" spans="1:16" ht="19.95" customHeight="1" x14ac:dyDescent="0.3">
      <c r="B7" s="33" t="s">
        <v>69</v>
      </c>
      <c r="C7" s="71"/>
      <c r="D7" s="72"/>
      <c r="F7" s="38" t="s">
        <v>70</v>
      </c>
      <c r="G7" s="39" t="str">
        <f>IF(SUMPRODUCT((Parter[Status]="Aktiv")*(COUNTIF(Tilslutning[Samarbeidspart],Parter[Samarbeidspart])=0))=0,"✔ Alle aktive samarbeidsparter er med i listen","⚠ "&amp;SUMPRODUCT((Parter[Status]="Aktiv")*(COUNTIF(Tilslutning[Samarbeidspart],Parter[Samarbeidspart])=0))&amp;" aktive samarbeidsparter mangler i listen. Legg dem til nederst.")</f>
        <v>✔ Alle aktive samarbeidsparter er med i listen</v>
      </c>
      <c r="M7" s="35" t="s">
        <v>71</v>
      </c>
      <c r="N7" s="36">
        <f>(SUMIFS(Tilslutning[Beløp pr år (kr)],Tilslutning[Svar (velg)],"Ja",Tilslutning[Trukket (velg)],"&lt;&gt;Ja")+$C$8)*4</f>
        <v>0</v>
      </c>
    </row>
    <row r="8" spans="1:16" ht="19.95" customHeight="1" x14ac:dyDescent="0.3">
      <c r="B8" s="33" t="s">
        <v>72</v>
      </c>
      <c r="C8" s="74">
        <v>0</v>
      </c>
      <c r="D8" s="72"/>
      <c r="M8" s="40" t="s">
        <v>73</v>
      </c>
    </row>
    <row r="10" spans="1:16" x14ac:dyDescent="0.3">
      <c r="B10" s="38" t="s">
        <v>74</v>
      </c>
      <c r="C10" s="27" t="str" cm="1">
        <f t="array" aca="1" ref="C10" ca="1">_xlfn.TEXTJOIN("; ",TRUE,_xlfn.UNIQUE(_xlfn._xlws.FILTER(Tilslutning[E-post],Tilslutning[E-post]&lt;&gt;"","")))</f>
        <v>innkjop@alver.kommune.no; innkjop@askoy.kommune.no; patrycja.sele@austevoll.kommune.no; christopher.marius.straumoy@austrheim.kommune.no; sihr@bjornafjorden.kommune.no; innkjop@kvam.kommune.no; anne.kristin.rafoss@masfjorden.kommune.no; aina.holmas@modalen.kommune.no; innkjop@osteroy.kommune.no; innkjop@samnanger.kommune.no; innkjop@ullensvang.kommune.no; truls.morten.kaland@vaksdal.kommune.no; postmottak.innkjop@voss.herad.no; marte.garmann@oygarden.kommune.no; janicke@asn.no; may-iren.dale@brks.no; anette.taule@betanien.no; mha@lme.no; cecilie.olsen@fayehagen.no; dag.henning@betlehem.no; kjetil.hogestol@signo.no; marion.kvamme@siljuslatten.no; ina.larsen@bergen.kommune.no; elin.sjursen@domkirkehjemmet.no; emma@mash.no; jannicke.nordas@nykirkehjemmet.no; lena.pedersen@bergen.kommune.no; eun.bertelsen@bergen.kommune.no; ih855@kirken.no; unn.myklebost@hi.no</v>
      </c>
    </row>
    <row r="11" spans="1:16" x14ac:dyDescent="0.3">
      <c r="B11" s="38" t="s">
        <v>75</v>
      </c>
      <c r="C11" s="27" t="str" cm="1">
        <f t="array" aca="1" ref="C11" ca="1">_xlfn.TEXTJOIN("; ",TRUE,_xlfn.UNIQUE(_xlfn._xlws.FILTER(Tilslutning[E-post],(Tilslutning[Svar (velg)]="Ja")*(Tilslutning[Trukket (velg)]&lt;&gt;"Ja")*(Tilslutning[E-post]&lt;&gt;""),"")))</f>
        <v/>
      </c>
    </row>
    <row r="13" spans="1:16" x14ac:dyDescent="0.3">
      <c r="B13" s="41" t="s">
        <v>76</v>
      </c>
    </row>
    <row r="14" spans="1:16" ht="28.05" customHeight="1" x14ac:dyDescent="0.3">
      <c r="B14" s="73" t="s">
        <v>77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</row>
    <row r="15" spans="1:16" ht="28.05" customHeight="1" x14ac:dyDescent="0.3">
      <c r="B15" s="73" t="s">
        <v>78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</row>
    <row r="16" spans="1:16" x14ac:dyDescent="0.3">
      <c r="B16" s="28" t="s">
        <v>79</v>
      </c>
    </row>
    <row r="17" spans="2:15" ht="34.049999999999997" customHeight="1" x14ac:dyDescent="0.3">
      <c r="B17" s="29" t="s">
        <v>21</v>
      </c>
      <c r="C17" s="29" t="s">
        <v>42</v>
      </c>
      <c r="D17" s="29" t="s">
        <v>43</v>
      </c>
      <c r="E17" s="29" t="s">
        <v>46</v>
      </c>
      <c r="F17" s="29" t="s">
        <v>80</v>
      </c>
      <c r="G17" s="29" t="s">
        <v>81</v>
      </c>
      <c r="H17" s="29" t="s">
        <v>82</v>
      </c>
      <c r="I17" s="29" t="s">
        <v>83</v>
      </c>
      <c r="J17" s="29" t="s">
        <v>84</v>
      </c>
      <c r="K17" s="29" t="s">
        <v>85</v>
      </c>
      <c r="L17" s="29" t="s">
        <v>86</v>
      </c>
      <c r="M17" s="29" t="s">
        <v>87</v>
      </c>
      <c r="N17" s="29" t="s">
        <v>88</v>
      </c>
      <c r="O17" s="29" t="s">
        <v>89</v>
      </c>
    </row>
    <row r="18" spans="2:15" x14ac:dyDescent="0.3">
      <c r="B18" s="42" t="s">
        <v>90</v>
      </c>
      <c r="C18" s="43" t="str">
        <f>IFERROR(INDEX(Parter[Type],MATCH(Tilslutning[[#This Row],[Samarbeidspart]],Parter[Samarbeidspart],0)),"")</f>
        <v>Kommune</v>
      </c>
      <c r="D18" s="43" t="str">
        <f ca="1">IFERROR(LOOKUP(2,1/((Kontakter[Samarbeidspart]=Tilslutning[[#This Row],[Samarbeidspart]])*(Kontakter[Rolle]="Kontaktperson")*(Kontakter[Status]="Aktiv")),Kontakter[Kontaktperson])&amp;"","")</f>
        <v>Henriette Dale Bråthen</v>
      </c>
      <c r="E18" s="43" t="str">
        <f ca="1">IFERROR(LOOKUP(2,1/((Kontakter[Samarbeidspart]=Tilslutning[[#This Row],[Samarbeidspart]])*(Kontakter[Rolle]="Kontaktperson")*(Kontakter[Status]="Aktiv")),Kontakter[E-post])&amp;"","")</f>
        <v>innkjop@alver.kommune.no</v>
      </c>
      <c r="F18" s="44"/>
      <c r="G18" s="45" t="str">
        <f>IF(Tilslutning[[#This Row],[Dato sendt]]="","",Tilslutning[[#This Row],[Dato sendt]]+21)</f>
        <v/>
      </c>
      <c r="H18" s="44"/>
      <c r="I18" s="46"/>
      <c r="J18" s="44"/>
      <c r="K18" s="45" t="str">
        <f>IF(Tilslutning[[#This Row],[Dato dok sendt]]="","",Tilslutning[[#This Row],[Dato dok sendt]]+5)</f>
        <v/>
      </c>
      <c r="L18" s="46"/>
      <c r="M18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18" s="47"/>
      <c r="O18" s="46"/>
    </row>
    <row r="19" spans="2:15" x14ac:dyDescent="0.3">
      <c r="B19" s="42" t="s">
        <v>91</v>
      </c>
      <c r="C19" s="43" t="str">
        <f>IFERROR(INDEX(Parter[Type],MATCH(Tilslutning[[#This Row],[Samarbeidspart]],Parter[Samarbeidspart],0)),"")</f>
        <v>Kommune</v>
      </c>
      <c r="D19" s="43" t="str">
        <f ca="1">IFERROR(LOOKUP(2,1/((Kontakter[Samarbeidspart]=Tilslutning[[#This Row],[Samarbeidspart]])*(Kontakter[Rolle]="Kontaktperson")*(Kontakter[Status]="Aktiv")),Kontakter[Kontaktperson])&amp;"","")</f>
        <v>Tonje Skeie Hjelle</v>
      </c>
      <c r="E19" s="43" t="str">
        <f ca="1">IFERROR(LOOKUP(2,1/((Kontakter[Samarbeidspart]=Tilslutning[[#This Row],[Samarbeidspart]])*(Kontakter[Rolle]="Kontaktperson")*(Kontakter[Status]="Aktiv")),Kontakter[E-post])&amp;"","")</f>
        <v>innkjop@askoy.kommune.no</v>
      </c>
      <c r="F19" s="44"/>
      <c r="G19" s="45" t="str">
        <f>IF(Tilslutning[[#This Row],[Dato sendt]]="","",Tilslutning[[#This Row],[Dato sendt]]+21)</f>
        <v/>
      </c>
      <c r="H19" s="44"/>
      <c r="I19" s="46"/>
      <c r="J19" s="44"/>
      <c r="K19" s="45" t="str">
        <f>IF(Tilslutning[[#This Row],[Dato dok sendt]]="","",Tilslutning[[#This Row],[Dato dok sendt]]+5)</f>
        <v/>
      </c>
      <c r="L19" s="46"/>
      <c r="M19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19" s="47"/>
      <c r="O19" s="46"/>
    </row>
    <row r="20" spans="2:15" x14ac:dyDescent="0.3">
      <c r="B20" s="42" t="s">
        <v>92</v>
      </c>
      <c r="C20" s="43" t="str">
        <f>IFERROR(INDEX(Parter[Type],MATCH(Tilslutning[[#This Row],[Samarbeidspart]],Parter[Samarbeidspart],0)),"")</f>
        <v>Kommune</v>
      </c>
      <c r="D20" s="43" t="str">
        <f ca="1">IFERROR(LOOKUP(2,1/((Kontakter[Samarbeidspart]=Tilslutning[[#This Row],[Samarbeidspart]])*(Kontakter[Rolle]="Kontaktperson")*(Kontakter[Status]="Aktiv")),Kontakter[Kontaktperson])&amp;"","")</f>
        <v>Patrycja L Sæle</v>
      </c>
      <c r="E20" s="43" t="str">
        <f ca="1">IFERROR(LOOKUP(2,1/((Kontakter[Samarbeidspart]=Tilslutning[[#This Row],[Samarbeidspart]])*(Kontakter[Rolle]="Kontaktperson")*(Kontakter[Status]="Aktiv")),Kontakter[E-post])&amp;"","")</f>
        <v>patrycja.sele@austevoll.kommune.no</v>
      </c>
      <c r="F20" s="44"/>
      <c r="G20" s="45" t="str">
        <f>IF(Tilslutning[[#This Row],[Dato sendt]]="","",Tilslutning[[#This Row],[Dato sendt]]+21)</f>
        <v/>
      </c>
      <c r="H20" s="44"/>
      <c r="I20" s="46"/>
      <c r="J20" s="44"/>
      <c r="K20" s="45" t="str">
        <f>IF(Tilslutning[[#This Row],[Dato dok sendt]]="","",Tilslutning[[#This Row],[Dato dok sendt]]+5)</f>
        <v/>
      </c>
      <c r="L20" s="46"/>
      <c r="M20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0" s="47"/>
      <c r="O20" s="46"/>
    </row>
    <row r="21" spans="2:15" x14ac:dyDescent="0.3">
      <c r="B21" s="42" t="s">
        <v>93</v>
      </c>
      <c r="C21" s="43" t="str">
        <f>IFERROR(INDEX(Parter[Type],MATCH(Tilslutning[[#This Row],[Samarbeidspart]],Parter[Samarbeidspart],0)),"")</f>
        <v>Kommune</v>
      </c>
      <c r="D21" s="43" t="str">
        <f ca="1">IFERROR(LOOKUP(2,1/((Kontakter[Samarbeidspart]=Tilslutning[[#This Row],[Samarbeidspart]])*(Kontakter[Rolle]="Kontaktperson")*(Kontakter[Status]="Aktiv")),Kontakter[Kontaktperson])&amp;"","")</f>
        <v>Christopher Marius Straumøy</v>
      </c>
      <c r="E21" s="43" t="str">
        <f ca="1">IFERROR(LOOKUP(2,1/((Kontakter[Samarbeidspart]=Tilslutning[[#This Row],[Samarbeidspart]])*(Kontakter[Rolle]="Kontaktperson")*(Kontakter[Status]="Aktiv")),Kontakter[E-post])&amp;"","")</f>
        <v>christopher.marius.straumoy@austrheim.kommune.no</v>
      </c>
      <c r="F21" s="44"/>
      <c r="G21" s="45" t="str">
        <f>IF(Tilslutning[[#This Row],[Dato sendt]]="","",Tilslutning[[#This Row],[Dato sendt]]+21)</f>
        <v/>
      </c>
      <c r="H21" s="44"/>
      <c r="I21" s="46"/>
      <c r="J21" s="44"/>
      <c r="K21" s="45" t="str">
        <f>IF(Tilslutning[[#This Row],[Dato dok sendt]]="","",Tilslutning[[#This Row],[Dato dok sendt]]+5)</f>
        <v/>
      </c>
      <c r="L21" s="46"/>
      <c r="M21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1" s="47"/>
      <c r="O21" s="46"/>
    </row>
    <row r="22" spans="2:15" x14ac:dyDescent="0.3">
      <c r="B22" s="42" t="s">
        <v>94</v>
      </c>
      <c r="C22" s="43" t="str">
        <f>IFERROR(INDEX(Parter[Type],MATCH(Tilslutning[[#This Row],[Samarbeidspart]],Parter[Samarbeidspart],0)),"")</f>
        <v>Kommune</v>
      </c>
      <c r="D22" s="43" t="str">
        <f ca="1">IFERROR(LOOKUP(2,1/((Kontakter[Samarbeidspart]=Tilslutning[[#This Row],[Samarbeidspart]])*(Kontakter[Rolle]="Kontaktperson")*(Kontakter[Status]="Aktiv")),Kontakter[Kontaktperson])&amp;"","")</f>
        <v>Sissel Hermansen Riise</v>
      </c>
      <c r="E22" s="43" t="str">
        <f ca="1">IFERROR(LOOKUP(2,1/((Kontakter[Samarbeidspart]=Tilslutning[[#This Row],[Samarbeidspart]])*(Kontakter[Rolle]="Kontaktperson")*(Kontakter[Status]="Aktiv")),Kontakter[E-post])&amp;"","")</f>
        <v>sihr@bjornafjorden.kommune.no</v>
      </c>
      <c r="F22" s="44"/>
      <c r="G22" s="45" t="str">
        <f>IF(Tilslutning[[#This Row],[Dato sendt]]="","",Tilslutning[[#This Row],[Dato sendt]]+21)</f>
        <v/>
      </c>
      <c r="H22" s="44"/>
      <c r="I22" s="46"/>
      <c r="J22" s="44"/>
      <c r="K22" s="45" t="str">
        <f>IF(Tilslutning[[#This Row],[Dato dok sendt]]="","",Tilslutning[[#This Row],[Dato dok sendt]]+5)</f>
        <v/>
      </c>
      <c r="L22" s="46"/>
      <c r="M22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2" s="47"/>
      <c r="O22" s="46"/>
    </row>
    <row r="23" spans="2:15" x14ac:dyDescent="0.3">
      <c r="B23" s="42" t="s">
        <v>95</v>
      </c>
      <c r="C23" s="43" t="str">
        <f>IFERROR(INDEX(Parter[Type],MATCH(Tilslutning[[#This Row],[Samarbeidspart]],Parter[Samarbeidspart],0)),"")</f>
        <v>Kommune</v>
      </c>
      <c r="D23" s="43" t="str">
        <f ca="1">IFERROR(LOOKUP(2,1/((Kontakter[Samarbeidspart]=Tilslutning[[#This Row],[Samarbeidspart]])*(Kontakter[Rolle]="Kontaktperson")*(Kontakter[Status]="Aktiv")),Kontakter[Kontaktperson])&amp;"","")</f>
        <v>Eivind Dyrøy</v>
      </c>
      <c r="E23" s="43" t="str">
        <f ca="1">IFERROR(LOOKUP(2,1/((Kontakter[Samarbeidspart]=Tilslutning[[#This Row],[Samarbeidspart]])*(Kontakter[Rolle]="Kontaktperson")*(Kontakter[Status]="Aktiv")),Kontakter[E-post])&amp;"","")</f>
        <v>innkjop@kvam.kommune.no</v>
      </c>
      <c r="F23" s="44"/>
      <c r="G23" s="45" t="str">
        <f>IF(Tilslutning[[#This Row],[Dato sendt]]="","",Tilslutning[[#This Row],[Dato sendt]]+21)</f>
        <v/>
      </c>
      <c r="H23" s="44"/>
      <c r="I23" s="46"/>
      <c r="J23" s="44"/>
      <c r="K23" s="45" t="str">
        <f>IF(Tilslutning[[#This Row],[Dato dok sendt]]="","",Tilslutning[[#This Row],[Dato dok sendt]]+5)</f>
        <v/>
      </c>
      <c r="L23" s="46"/>
      <c r="M23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3" s="47"/>
      <c r="O23" s="46"/>
    </row>
    <row r="24" spans="2:15" x14ac:dyDescent="0.3">
      <c r="B24" s="42" t="s">
        <v>96</v>
      </c>
      <c r="C24" s="43" t="str">
        <f>IFERROR(INDEX(Parter[Type],MATCH(Tilslutning[[#This Row],[Samarbeidspart]],Parter[Samarbeidspart],0)),"")</f>
        <v>Kommune</v>
      </c>
      <c r="D24" s="43" t="str">
        <f ca="1">IFERROR(LOOKUP(2,1/((Kontakter[Samarbeidspart]=Tilslutning[[#This Row],[Samarbeidspart]])*(Kontakter[Rolle]="Kontaktperson")*(Kontakter[Status]="Aktiv")),Kontakter[Kontaktperson])&amp;"","")</f>
        <v>Anne Kristin Rafoss</v>
      </c>
      <c r="E24" s="43" t="str">
        <f ca="1">IFERROR(LOOKUP(2,1/((Kontakter[Samarbeidspart]=Tilslutning[[#This Row],[Samarbeidspart]])*(Kontakter[Rolle]="Kontaktperson")*(Kontakter[Status]="Aktiv")),Kontakter[E-post])&amp;"","")</f>
        <v>anne.kristin.rafoss@masfjorden.kommune.no</v>
      </c>
      <c r="F24" s="44"/>
      <c r="G24" s="45" t="str">
        <f>IF(Tilslutning[[#This Row],[Dato sendt]]="","",Tilslutning[[#This Row],[Dato sendt]]+21)</f>
        <v/>
      </c>
      <c r="H24" s="44"/>
      <c r="I24" s="46"/>
      <c r="J24" s="44"/>
      <c r="K24" s="45" t="str">
        <f>IF(Tilslutning[[#This Row],[Dato dok sendt]]="","",Tilslutning[[#This Row],[Dato dok sendt]]+5)</f>
        <v/>
      </c>
      <c r="L24" s="46"/>
      <c r="M24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4" s="47"/>
      <c r="O24" s="46"/>
    </row>
    <row r="25" spans="2:15" x14ac:dyDescent="0.3">
      <c r="B25" s="42" t="s">
        <v>97</v>
      </c>
      <c r="C25" s="43" t="str">
        <f>IFERROR(INDEX(Parter[Type],MATCH(Tilslutning[[#This Row],[Samarbeidspart]],Parter[Samarbeidspart],0)),"")</f>
        <v>Kommune</v>
      </c>
      <c r="D25" s="43" t="str">
        <f ca="1">IFERROR(LOOKUP(2,1/((Kontakter[Samarbeidspart]=Tilslutning[[#This Row],[Samarbeidspart]])*(Kontakter[Rolle]="Kontaktperson")*(Kontakter[Status]="Aktiv")),Kontakter[Kontaktperson])&amp;"","")</f>
        <v>Aina H. Norvoll</v>
      </c>
      <c r="E25" s="43" t="str">
        <f ca="1">IFERROR(LOOKUP(2,1/((Kontakter[Samarbeidspart]=Tilslutning[[#This Row],[Samarbeidspart]])*(Kontakter[Rolle]="Kontaktperson")*(Kontakter[Status]="Aktiv")),Kontakter[E-post])&amp;"","")</f>
        <v>aina.holmas@modalen.kommune.no</v>
      </c>
      <c r="F25" s="44"/>
      <c r="G25" s="45" t="str">
        <f>IF(Tilslutning[[#This Row],[Dato sendt]]="","",Tilslutning[[#This Row],[Dato sendt]]+21)</f>
        <v/>
      </c>
      <c r="H25" s="44"/>
      <c r="I25" s="46"/>
      <c r="J25" s="44"/>
      <c r="K25" s="45" t="str">
        <f>IF(Tilslutning[[#This Row],[Dato dok sendt]]="","",Tilslutning[[#This Row],[Dato dok sendt]]+5)</f>
        <v/>
      </c>
      <c r="L25" s="46"/>
      <c r="M25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5" s="47"/>
      <c r="O25" s="46"/>
    </row>
    <row r="26" spans="2:15" x14ac:dyDescent="0.3">
      <c r="B26" s="42" t="s">
        <v>98</v>
      </c>
      <c r="C26" s="43" t="str">
        <f>IFERROR(INDEX(Parter[Type],MATCH(Tilslutning[[#This Row],[Samarbeidspart]],Parter[Samarbeidspart],0)),"")</f>
        <v>Kommune</v>
      </c>
      <c r="D26" s="43" t="str">
        <f ca="1">IFERROR(LOOKUP(2,1/((Kontakter[Samarbeidspart]=Tilslutning[[#This Row],[Samarbeidspart]])*(Kontakter[Rolle]="Kontaktperson")*(Kontakter[Status]="Aktiv")),Kontakter[Kontaktperson])&amp;"","")</f>
        <v>Øyvind Johannesen</v>
      </c>
      <c r="E26" s="43" t="str">
        <f ca="1">IFERROR(LOOKUP(2,1/((Kontakter[Samarbeidspart]=Tilslutning[[#This Row],[Samarbeidspart]])*(Kontakter[Rolle]="Kontaktperson")*(Kontakter[Status]="Aktiv")),Kontakter[E-post])&amp;"","")</f>
        <v>innkjop@osteroy.kommune.no</v>
      </c>
      <c r="F26" s="44"/>
      <c r="G26" s="45" t="str">
        <f>IF(Tilslutning[[#This Row],[Dato sendt]]="","",Tilslutning[[#This Row],[Dato sendt]]+21)</f>
        <v/>
      </c>
      <c r="H26" s="44"/>
      <c r="I26" s="46"/>
      <c r="J26" s="44"/>
      <c r="K26" s="45" t="str">
        <f>IF(Tilslutning[[#This Row],[Dato dok sendt]]="","",Tilslutning[[#This Row],[Dato dok sendt]]+5)</f>
        <v/>
      </c>
      <c r="L26" s="46"/>
      <c r="M26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6" s="47"/>
      <c r="O26" s="46"/>
    </row>
    <row r="27" spans="2:15" x14ac:dyDescent="0.3">
      <c r="B27" s="42" t="s">
        <v>99</v>
      </c>
      <c r="C27" s="43" t="str">
        <f>IFERROR(INDEX(Parter[Type],MATCH(Tilslutning[[#This Row],[Samarbeidspart]],Parter[Samarbeidspart],0)),"")</f>
        <v>Kommune</v>
      </c>
      <c r="D27" s="43" t="str">
        <f ca="1">IFERROR(LOOKUP(2,1/((Kontakter[Samarbeidspart]=Tilslutning[[#This Row],[Samarbeidspart]])*(Kontakter[Rolle]="Kontaktperson")*(Kontakter[Status]="Aktiv")),Kontakter[Kontaktperson])&amp;"","")</f>
        <v>Henrik Røen</v>
      </c>
      <c r="E27" s="43" t="str">
        <f ca="1">IFERROR(LOOKUP(2,1/((Kontakter[Samarbeidspart]=Tilslutning[[#This Row],[Samarbeidspart]])*(Kontakter[Rolle]="Kontaktperson")*(Kontakter[Status]="Aktiv")),Kontakter[E-post])&amp;"","")</f>
        <v>innkjop@samnanger.kommune.no</v>
      </c>
      <c r="F27" s="44"/>
      <c r="G27" s="45" t="str">
        <f>IF(Tilslutning[[#This Row],[Dato sendt]]="","",Tilslutning[[#This Row],[Dato sendt]]+21)</f>
        <v/>
      </c>
      <c r="H27" s="44"/>
      <c r="I27" s="46"/>
      <c r="J27" s="44"/>
      <c r="K27" s="45" t="str">
        <f>IF(Tilslutning[[#This Row],[Dato dok sendt]]="","",Tilslutning[[#This Row],[Dato dok sendt]]+5)</f>
        <v/>
      </c>
      <c r="L27" s="46"/>
      <c r="M27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7" s="47"/>
      <c r="O27" s="46"/>
    </row>
    <row r="28" spans="2:15" x14ac:dyDescent="0.3">
      <c r="B28" s="42" t="s">
        <v>100</v>
      </c>
      <c r="C28" s="43" t="str">
        <f>IFERROR(INDEX(Parter[Type],MATCH(Tilslutning[[#This Row],[Samarbeidspart]],Parter[Samarbeidspart],0)),"")</f>
        <v>Kommune</v>
      </c>
      <c r="D28" s="43" t="str">
        <f ca="1">IFERROR(LOOKUP(2,1/((Kontakter[Samarbeidspart]=Tilslutning[[#This Row],[Samarbeidspart]])*(Kontakter[Rolle]="Kontaktperson")*(Kontakter[Status]="Aktiv")),Kontakter[Kontaktperson])&amp;"","")</f>
        <v>Liubov Burdiuzha</v>
      </c>
      <c r="E28" s="43" t="str">
        <f ca="1">IFERROR(LOOKUP(2,1/((Kontakter[Samarbeidspart]=Tilslutning[[#This Row],[Samarbeidspart]])*(Kontakter[Rolle]="Kontaktperson")*(Kontakter[Status]="Aktiv")),Kontakter[E-post])&amp;"","")</f>
        <v>innkjop@ullensvang.kommune.no</v>
      </c>
      <c r="F28" s="44"/>
      <c r="G28" s="45" t="str">
        <f>IF(Tilslutning[[#This Row],[Dato sendt]]="","",Tilslutning[[#This Row],[Dato sendt]]+21)</f>
        <v/>
      </c>
      <c r="H28" s="44"/>
      <c r="I28" s="46"/>
      <c r="J28" s="44"/>
      <c r="K28" s="45" t="str">
        <f>IF(Tilslutning[[#This Row],[Dato dok sendt]]="","",Tilslutning[[#This Row],[Dato dok sendt]]+5)</f>
        <v/>
      </c>
      <c r="L28" s="46"/>
      <c r="M28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8" s="47"/>
      <c r="O28" s="46"/>
    </row>
    <row r="29" spans="2:15" x14ac:dyDescent="0.3">
      <c r="B29" s="42" t="s">
        <v>101</v>
      </c>
      <c r="C29" s="43" t="str">
        <f>IFERROR(INDEX(Parter[Type],MATCH(Tilslutning[[#This Row],[Samarbeidspart]],Parter[Samarbeidspart],0)),"")</f>
        <v>Kommune</v>
      </c>
      <c r="D29" s="43" t="str">
        <f ca="1">IFERROR(LOOKUP(2,1/((Kontakter[Samarbeidspart]=Tilslutning[[#This Row],[Samarbeidspart]])*(Kontakter[Rolle]="Kontaktperson")*(Kontakter[Status]="Aktiv")),Kontakter[Kontaktperson])&amp;"","")</f>
        <v>Truls Morten Kaland</v>
      </c>
      <c r="E29" s="43" t="str">
        <f ca="1">IFERROR(LOOKUP(2,1/((Kontakter[Samarbeidspart]=Tilslutning[[#This Row],[Samarbeidspart]])*(Kontakter[Rolle]="Kontaktperson")*(Kontakter[Status]="Aktiv")),Kontakter[E-post])&amp;"","")</f>
        <v>truls.morten.kaland@vaksdal.kommune.no</v>
      </c>
      <c r="F29" s="44"/>
      <c r="G29" s="45" t="str">
        <f>IF(Tilslutning[[#This Row],[Dato sendt]]="","",Tilslutning[[#This Row],[Dato sendt]]+21)</f>
        <v/>
      </c>
      <c r="H29" s="44"/>
      <c r="I29" s="46"/>
      <c r="J29" s="44"/>
      <c r="K29" s="45" t="str">
        <f>IF(Tilslutning[[#This Row],[Dato dok sendt]]="","",Tilslutning[[#This Row],[Dato dok sendt]]+5)</f>
        <v/>
      </c>
      <c r="L29" s="46"/>
      <c r="M29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29" s="47"/>
      <c r="O29" s="46"/>
    </row>
    <row r="30" spans="2:15" x14ac:dyDescent="0.3">
      <c r="B30" s="42" t="s">
        <v>102</v>
      </c>
      <c r="C30" s="43" t="str">
        <f>IFERROR(INDEX(Parter[Type],MATCH(Tilslutning[[#This Row],[Samarbeidspart]],Parter[Samarbeidspart],0)),"")</f>
        <v>Kommune</v>
      </c>
      <c r="D30" s="43" t="str">
        <f ca="1">IFERROR(LOOKUP(2,1/((Kontakter[Samarbeidspart]=Tilslutning[[#This Row],[Samarbeidspart]])*(Kontakter[Rolle]="Kontaktperson")*(Kontakter[Status]="Aktiv")),Kontakter[Kontaktperson])&amp;"","")</f>
        <v>Ragnhild Igland Vadla</v>
      </c>
      <c r="E30" s="43" t="str">
        <f ca="1">IFERROR(LOOKUP(2,1/((Kontakter[Samarbeidspart]=Tilslutning[[#This Row],[Samarbeidspart]])*(Kontakter[Rolle]="Kontaktperson")*(Kontakter[Status]="Aktiv")),Kontakter[E-post])&amp;"","")</f>
        <v>postmottak.innkjop@voss.herad.no</v>
      </c>
      <c r="F30" s="44"/>
      <c r="G30" s="45" t="str">
        <f>IF(Tilslutning[[#This Row],[Dato sendt]]="","",Tilslutning[[#This Row],[Dato sendt]]+21)</f>
        <v/>
      </c>
      <c r="H30" s="44"/>
      <c r="I30" s="46"/>
      <c r="J30" s="44"/>
      <c r="K30" s="45" t="str">
        <f>IF(Tilslutning[[#This Row],[Dato dok sendt]]="","",Tilslutning[[#This Row],[Dato dok sendt]]+5)</f>
        <v/>
      </c>
      <c r="L30" s="46"/>
      <c r="M30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0" s="47"/>
      <c r="O30" s="46"/>
    </row>
    <row r="31" spans="2:15" x14ac:dyDescent="0.3">
      <c r="B31" s="42" t="s">
        <v>103</v>
      </c>
      <c r="C31" s="43" t="str">
        <f>IFERROR(INDEX(Parter[Type],MATCH(Tilslutning[[#This Row],[Samarbeidspart]],Parter[Samarbeidspart],0)),"")</f>
        <v>Kommune</v>
      </c>
      <c r="D31" s="43" t="str">
        <f ca="1">IFERROR(LOOKUP(2,1/((Kontakter[Samarbeidspart]=Tilslutning[[#This Row],[Samarbeidspart]])*(Kontakter[Rolle]="Kontaktperson")*(Kontakter[Status]="Aktiv")),Kontakter[Kontaktperson])&amp;"","")</f>
        <v>Marte Helland Garmann</v>
      </c>
      <c r="E31" s="43" t="str">
        <f ca="1">IFERROR(LOOKUP(2,1/((Kontakter[Samarbeidspart]=Tilslutning[[#This Row],[Samarbeidspart]])*(Kontakter[Rolle]="Kontaktperson")*(Kontakter[Status]="Aktiv")),Kontakter[E-post])&amp;"","")</f>
        <v>marte.garmann@oygarden.kommune.no</v>
      </c>
      <c r="F31" s="44"/>
      <c r="G31" s="45" t="str">
        <f>IF(Tilslutning[[#This Row],[Dato sendt]]="","",Tilslutning[[#This Row],[Dato sendt]]+21)</f>
        <v/>
      </c>
      <c r="H31" s="44"/>
      <c r="I31" s="46"/>
      <c r="J31" s="44"/>
      <c r="K31" s="45" t="str">
        <f>IF(Tilslutning[[#This Row],[Dato dok sendt]]="","",Tilslutning[[#This Row],[Dato dok sendt]]+5)</f>
        <v/>
      </c>
      <c r="L31" s="46"/>
      <c r="M31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1" s="47"/>
      <c r="O31" s="46"/>
    </row>
    <row r="32" spans="2:15" x14ac:dyDescent="0.3">
      <c r="B32" s="42" t="s">
        <v>104</v>
      </c>
      <c r="C32" s="43" t="str">
        <f>IFERROR(INDEX(Parter[Type],MATCH(Tilslutning[[#This Row],[Samarbeidspart]],Parter[Samarbeidspart],0)),"")</f>
        <v>Private alders- og sykehjem</v>
      </c>
      <c r="D32" s="43" t="str">
        <f ca="1">IFERROR(LOOKUP(2,1/((Kontakter[Samarbeidspart]=Tilslutning[[#This Row],[Samarbeidspart]])*(Kontakter[Rolle]="Kontaktperson")*(Kontakter[Status]="Aktiv")),Kontakter[Kontaktperson])&amp;"","")</f>
        <v>Janicke Birkeland</v>
      </c>
      <c r="E32" s="43" t="str">
        <f ca="1">IFERROR(LOOKUP(2,1/((Kontakter[Samarbeidspart]=Tilslutning[[#This Row],[Samarbeidspart]])*(Kontakter[Rolle]="Kontaktperson")*(Kontakter[Status]="Aktiv")),Kontakter[E-post])&amp;"","")</f>
        <v>janicke@asn.no</v>
      </c>
      <c r="F32" s="44"/>
      <c r="G32" s="45" t="str">
        <f>IF(Tilslutning[[#This Row],[Dato sendt]]="","",Tilslutning[[#This Row],[Dato sendt]]+21)</f>
        <v/>
      </c>
      <c r="H32" s="44"/>
      <c r="I32" s="46"/>
      <c r="J32" s="44"/>
      <c r="K32" s="45" t="str">
        <f>IF(Tilslutning[[#This Row],[Dato dok sendt]]="","",Tilslutning[[#This Row],[Dato dok sendt]]+5)</f>
        <v/>
      </c>
      <c r="L32" s="46"/>
      <c r="M32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2" s="47"/>
      <c r="O32" s="46"/>
    </row>
    <row r="33" spans="2:15" x14ac:dyDescent="0.3">
      <c r="B33" s="42" t="s">
        <v>105</v>
      </c>
      <c r="C33" s="43" t="str">
        <f>IFERROR(INDEX(Parter[Type],MATCH(Tilslutning[[#This Row],[Samarbeidspart]],Parter[Samarbeidspart],0)),"")</f>
        <v>Private alders- og sykehjem</v>
      </c>
      <c r="D33" s="43" t="str">
        <f ca="1">IFERROR(LOOKUP(2,1/((Kontakter[Samarbeidspart]=Tilslutning[[#This Row],[Samarbeidspart]])*(Kontakter[Rolle]="Kontaktperson")*(Kontakter[Status]="Aktiv")),Kontakter[Kontaktperson])&amp;"","")</f>
        <v>May Iren Dale</v>
      </c>
      <c r="E33" s="43" t="str">
        <f ca="1">IFERROR(LOOKUP(2,1/((Kontakter[Samarbeidspart]=Tilslutning[[#This Row],[Samarbeidspart]])*(Kontakter[Rolle]="Kontaktperson")*(Kontakter[Status]="Aktiv")),Kontakter[E-post])&amp;"","")</f>
        <v>may-iren.dale@brks.no</v>
      </c>
      <c r="F33" s="44"/>
      <c r="G33" s="45" t="str">
        <f>IF(Tilslutning[[#This Row],[Dato sendt]]="","",Tilslutning[[#This Row],[Dato sendt]]+21)</f>
        <v/>
      </c>
      <c r="H33" s="44"/>
      <c r="I33" s="46"/>
      <c r="J33" s="44"/>
      <c r="K33" s="45" t="str">
        <f>IF(Tilslutning[[#This Row],[Dato dok sendt]]="","",Tilslutning[[#This Row],[Dato dok sendt]]+5)</f>
        <v/>
      </c>
      <c r="L33" s="46"/>
      <c r="M33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3" s="47"/>
      <c r="O33" s="46"/>
    </row>
    <row r="34" spans="2:15" x14ac:dyDescent="0.3">
      <c r="B34" s="42" t="s">
        <v>106</v>
      </c>
      <c r="C34" s="43" t="str">
        <f>IFERROR(INDEX(Parter[Type],MATCH(Tilslutning[[#This Row],[Samarbeidspart]],Parter[Samarbeidspart],0)),"")</f>
        <v>Private alders- og sykehjem</v>
      </c>
      <c r="D34" s="43" t="str">
        <f ca="1">IFERROR(LOOKUP(2,1/((Kontakter[Samarbeidspart]=Tilslutning[[#This Row],[Samarbeidspart]])*(Kontakter[Rolle]="Kontaktperson")*(Kontakter[Status]="Aktiv")),Kontakter[Kontaktperson])&amp;"","")</f>
        <v>Anette Taule</v>
      </c>
      <c r="E34" s="43" t="str">
        <f ca="1">IFERROR(LOOKUP(2,1/((Kontakter[Samarbeidspart]=Tilslutning[[#This Row],[Samarbeidspart]])*(Kontakter[Rolle]="Kontaktperson")*(Kontakter[Status]="Aktiv")),Kontakter[E-post])&amp;"","")</f>
        <v>anette.taule@betanien.no</v>
      </c>
      <c r="F34" s="44"/>
      <c r="G34" s="45" t="str">
        <f>IF(Tilslutning[[#This Row],[Dato sendt]]="","",Tilslutning[[#This Row],[Dato sendt]]+21)</f>
        <v/>
      </c>
      <c r="H34" s="44"/>
      <c r="I34" s="46"/>
      <c r="J34" s="44"/>
      <c r="K34" s="45" t="str">
        <f>IF(Tilslutning[[#This Row],[Dato dok sendt]]="","",Tilslutning[[#This Row],[Dato dok sendt]]+5)</f>
        <v/>
      </c>
      <c r="L34" s="46"/>
      <c r="M34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4" s="47"/>
      <c r="O34" s="46"/>
    </row>
    <row r="35" spans="2:15" x14ac:dyDescent="0.3">
      <c r="B35" s="42" t="s">
        <v>107</v>
      </c>
      <c r="C35" s="43" t="str">
        <f>IFERROR(INDEX(Parter[Type],MATCH(Tilslutning[[#This Row],[Samarbeidspart]],Parter[Samarbeidspart],0)),"")</f>
        <v>Private alders- og sykehjem</v>
      </c>
      <c r="D35" s="43" t="str">
        <f ca="1">IFERROR(LOOKUP(2,1/((Kontakter[Samarbeidspart]=Tilslutning[[#This Row],[Samarbeidspart]])*(Kontakter[Rolle]="Kontaktperson")*(Kontakter[Status]="Aktiv")),Kontakter[Kontaktperson])&amp;"","")</f>
        <v>Morten Hauken</v>
      </c>
      <c r="E35" s="43" t="str">
        <f ca="1">IFERROR(LOOKUP(2,1/((Kontakter[Samarbeidspart]=Tilslutning[[#This Row],[Samarbeidspart]])*(Kontakter[Rolle]="Kontaktperson")*(Kontakter[Status]="Aktiv")),Kontakter[E-post])&amp;"","")</f>
        <v>mha@lme.no</v>
      </c>
      <c r="F35" s="44"/>
      <c r="G35" s="45" t="str">
        <f>IF(Tilslutning[[#This Row],[Dato sendt]]="","",Tilslutning[[#This Row],[Dato sendt]]+21)</f>
        <v/>
      </c>
      <c r="H35" s="44"/>
      <c r="I35" s="46"/>
      <c r="J35" s="44"/>
      <c r="K35" s="45" t="str">
        <f>IF(Tilslutning[[#This Row],[Dato dok sendt]]="","",Tilslutning[[#This Row],[Dato dok sendt]]+5)</f>
        <v/>
      </c>
      <c r="L35" s="46"/>
      <c r="M35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5" s="47"/>
      <c r="O35" s="46"/>
    </row>
    <row r="36" spans="2:15" x14ac:dyDescent="0.3">
      <c r="B36" s="42" t="s">
        <v>108</v>
      </c>
      <c r="C36" s="43" t="str">
        <f>IFERROR(INDEX(Parter[Type],MATCH(Tilslutning[[#This Row],[Samarbeidspart]],Parter[Samarbeidspart],0)),"")</f>
        <v>Private alders- og sykehjem</v>
      </c>
      <c r="D36" s="43" t="str">
        <f ca="1">IFERROR(LOOKUP(2,1/((Kontakter[Samarbeidspart]=Tilslutning[[#This Row],[Samarbeidspart]])*(Kontakter[Rolle]="Kontaktperson")*(Kontakter[Status]="Aktiv")),Kontakter[Kontaktperson])&amp;"","")</f>
        <v>Cecilie Olsen</v>
      </c>
      <c r="E36" s="43" t="str">
        <f ca="1">IFERROR(LOOKUP(2,1/((Kontakter[Samarbeidspart]=Tilslutning[[#This Row],[Samarbeidspart]])*(Kontakter[Rolle]="Kontaktperson")*(Kontakter[Status]="Aktiv")),Kontakter[E-post])&amp;"","")</f>
        <v>cecilie.olsen@fayehagen.no</v>
      </c>
      <c r="F36" s="44"/>
      <c r="G36" s="45" t="str">
        <f>IF(Tilslutning[[#This Row],[Dato sendt]]="","",Tilslutning[[#This Row],[Dato sendt]]+21)</f>
        <v/>
      </c>
      <c r="H36" s="44"/>
      <c r="I36" s="46"/>
      <c r="J36" s="44"/>
      <c r="K36" s="45" t="str">
        <f>IF(Tilslutning[[#This Row],[Dato dok sendt]]="","",Tilslutning[[#This Row],[Dato dok sendt]]+5)</f>
        <v/>
      </c>
      <c r="L36" s="46"/>
      <c r="M36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6" s="47"/>
      <c r="O36" s="46"/>
    </row>
    <row r="37" spans="2:15" x14ac:dyDescent="0.3">
      <c r="B37" s="42" t="s">
        <v>109</v>
      </c>
      <c r="C37" s="43" t="str">
        <f>IFERROR(INDEX(Parter[Type],MATCH(Tilslutning[[#This Row],[Samarbeidspart]],Parter[Samarbeidspart],0)),"")</f>
        <v>Private alders- og sykehjem</v>
      </c>
      <c r="D37" s="43" t="str">
        <f ca="1">IFERROR(LOOKUP(2,1/((Kontakter[Samarbeidspart]=Tilslutning[[#This Row],[Samarbeidspart]])*(Kontakter[Rolle]="Kontaktperson")*(Kontakter[Status]="Aktiv")),Kontakter[Kontaktperson])&amp;"","")</f>
        <v>Dag Henning Reksten</v>
      </c>
      <c r="E37" s="43" t="str">
        <f ca="1">IFERROR(LOOKUP(2,1/((Kontakter[Samarbeidspart]=Tilslutning[[#This Row],[Samarbeidspart]])*(Kontakter[Rolle]="Kontaktperson")*(Kontakter[Status]="Aktiv")),Kontakter[E-post])&amp;"","")</f>
        <v>dag.henning@betlehem.no</v>
      </c>
      <c r="F37" s="44"/>
      <c r="G37" s="45" t="str">
        <f>IF(Tilslutning[[#This Row],[Dato sendt]]="","",Tilslutning[[#This Row],[Dato sendt]]+21)</f>
        <v/>
      </c>
      <c r="H37" s="44"/>
      <c r="I37" s="46"/>
      <c r="J37" s="44"/>
      <c r="K37" s="45" t="str">
        <f>IF(Tilslutning[[#This Row],[Dato dok sendt]]="","",Tilslutning[[#This Row],[Dato dok sendt]]+5)</f>
        <v/>
      </c>
      <c r="L37" s="46"/>
      <c r="M37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7" s="47"/>
      <c r="O37" s="46"/>
    </row>
    <row r="38" spans="2:15" x14ac:dyDescent="0.3">
      <c r="B38" s="42" t="s">
        <v>110</v>
      </c>
      <c r="C38" s="43" t="str">
        <f>IFERROR(INDEX(Parter[Type],MATCH(Tilslutning[[#This Row],[Samarbeidspart]],Parter[Samarbeidspart],0)),"")</f>
        <v>Private alders- og sykehjem</v>
      </c>
      <c r="D38" s="43" t="str">
        <f ca="1">IFERROR(LOOKUP(2,1/((Kontakter[Samarbeidspart]=Tilslutning[[#This Row],[Samarbeidspart]])*(Kontakter[Rolle]="Kontaktperson")*(Kontakter[Status]="Aktiv")),Kontakter[Kontaktperson])&amp;"","")</f>
        <v>Kjetil Høgestøl</v>
      </c>
      <c r="E38" s="43" t="str">
        <f ca="1">IFERROR(LOOKUP(2,1/((Kontakter[Samarbeidspart]=Tilslutning[[#This Row],[Samarbeidspart]])*(Kontakter[Rolle]="Kontaktperson")*(Kontakter[Status]="Aktiv")),Kontakter[E-post])&amp;"","")</f>
        <v>kjetil.hogestol@signo.no</v>
      </c>
      <c r="F38" s="44"/>
      <c r="G38" s="45" t="str">
        <f>IF(Tilslutning[[#This Row],[Dato sendt]]="","",Tilslutning[[#This Row],[Dato sendt]]+21)</f>
        <v/>
      </c>
      <c r="H38" s="44"/>
      <c r="I38" s="46"/>
      <c r="J38" s="44"/>
      <c r="K38" s="45" t="str">
        <f>IF(Tilslutning[[#This Row],[Dato dok sendt]]="","",Tilslutning[[#This Row],[Dato dok sendt]]+5)</f>
        <v/>
      </c>
      <c r="L38" s="46"/>
      <c r="M38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8" s="47"/>
      <c r="O38" s="46"/>
    </row>
    <row r="39" spans="2:15" x14ac:dyDescent="0.3">
      <c r="B39" s="42" t="s">
        <v>111</v>
      </c>
      <c r="C39" s="43" t="str">
        <f>IFERROR(INDEX(Parter[Type],MATCH(Tilslutning[[#This Row],[Samarbeidspart]],Parter[Samarbeidspart],0)),"")</f>
        <v>Private alders- og sykehjem</v>
      </c>
      <c r="D39" s="43" t="str">
        <f ca="1">IFERROR(LOOKUP(2,1/((Kontakter[Samarbeidspart]=Tilslutning[[#This Row],[Samarbeidspart]])*(Kontakter[Rolle]="Kontaktperson")*(Kontakter[Status]="Aktiv")),Kontakter[Kontaktperson])&amp;"","")</f>
        <v>Marion Ytre-Arne Kvamme</v>
      </c>
      <c r="E39" s="43" t="str">
        <f ca="1">IFERROR(LOOKUP(2,1/((Kontakter[Samarbeidspart]=Tilslutning[[#This Row],[Samarbeidspart]])*(Kontakter[Rolle]="Kontaktperson")*(Kontakter[Status]="Aktiv")),Kontakter[E-post])&amp;"","")</f>
        <v>marion.kvamme@siljuslatten.no</v>
      </c>
      <c r="F39" s="44"/>
      <c r="G39" s="45" t="str">
        <f>IF(Tilslutning[[#This Row],[Dato sendt]]="","",Tilslutning[[#This Row],[Dato sendt]]+21)</f>
        <v/>
      </c>
      <c r="H39" s="44"/>
      <c r="I39" s="46"/>
      <c r="J39" s="44"/>
      <c r="K39" s="45" t="str">
        <f>IF(Tilslutning[[#This Row],[Dato dok sendt]]="","",Tilslutning[[#This Row],[Dato dok sendt]]+5)</f>
        <v/>
      </c>
      <c r="L39" s="46"/>
      <c r="M39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39" s="47"/>
      <c r="O39" s="46"/>
    </row>
    <row r="40" spans="2:15" x14ac:dyDescent="0.3">
      <c r="B40" s="42" t="s">
        <v>112</v>
      </c>
      <c r="C40" s="43" t="str">
        <f>IFERROR(INDEX(Parter[Type],MATCH(Tilslutning[[#This Row],[Samarbeidspart]],Parter[Samarbeidspart],0)),"")</f>
        <v>Private alders- og sykehjem</v>
      </c>
      <c r="D40" s="43" t="str">
        <f ca="1">IFERROR(LOOKUP(2,1/((Kontakter[Samarbeidspart]=Tilslutning[[#This Row],[Samarbeidspart]])*(Kontakter[Rolle]="Kontaktperson")*(Kontakter[Status]="Aktiv")),Kontakter[Kontaktperson])&amp;"","")</f>
        <v>Ina Larsen</v>
      </c>
      <c r="E40" s="43" t="str">
        <f ca="1">IFERROR(LOOKUP(2,1/((Kontakter[Samarbeidspart]=Tilslutning[[#This Row],[Samarbeidspart]])*(Kontakter[Rolle]="Kontaktperson")*(Kontakter[Status]="Aktiv")),Kontakter[E-post])&amp;"","")</f>
        <v>ina.larsen@bergen.kommune.no</v>
      </c>
      <c r="F40" s="44"/>
      <c r="G40" s="45" t="str">
        <f>IF(Tilslutning[[#This Row],[Dato sendt]]="","",Tilslutning[[#This Row],[Dato sendt]]+21)</f>
        <v/>
      </c>
      <c r="H40" s="44"/>
      <c r="I40" s="46"/>
      <c r="J40" s="44"/>
      <c r="K40" s="45" t="str">
        <f>IF(Tilslutning[[#This Row],[Dato dok sendt]]="","",Tilslutning[[#This Row],[Dato dok sendt]]+5)</f>
        <v/>
      </c>
      <c r="L40" s="46"/>
      <c r="M40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0" s="47"/>
      <c r="O40" s="46"/>
    </row>
    <row r="41" spans="2:15" x14ac:dyDescent="0.3">
      <c r="B41" s="42" t="s">
        <v>113</v>
      </c>
      <c r="C41" s="43" t="str">
        <f>IFERROR(INDEX(Parter[Type],MATCH(Tilslutning[[#This Row],[Samarbeidspart]],Parter[Samarbeidspart],0)),"")</f>
        <v>Private alders- og sykehjem</v>
      </c>
      <c r="D41" s="43" t="str">
        <f ca="1">IFERROR(LOOKUP(2,1/((Kontakter[Samarbeidspart]=Tilslutning[[#This Row],[Samarbeidspart]])*(Kontakter[Rolle]="Kontaktperson")*(Kontakter[Status]="Aktiv")),Kontakter[Kontaktperson])&amp;"","")</f>
        <v>Elin Sjursen</v>
      </c>
      <c r="E41" s="43" t="str">
        <f ca="1">IFERROR(LOOKUP(2,1/((Kontakter[Samarbeidspart]=Tilslutning[[#This Row],[Samarbeidspart]])*(Kontakter[Rolle]="Kontaktperson")*(Kontakter[Status]="Aktiv")),Kontakter[E-post])&amp;"","")</f>
        <v>elin.sjursen@domkirkehjemmet.no</v>
      </c>
      <c r="F41" s="44"/>
      <c r="G41" s="45" t="str">
        <f>IF(Tilslutning[[#This Row],[Dato sendt]]="","",Tilslutning[[#This Row],[Dato sendt]]+21)</f>
        <v/>
      </c>
      <c r="H41" s="44"/>
      <c r="I41" s="46"/>
      <c r="J41" s="44"/>
      <c r="K41" s="45" t="str">
        <f>IF(Tilslutning[[#This Row],[Dato dok sendt]]="","",Tilslutning[[#This Row],[Dato dok sendt]]+5)</f>
        <v/>
      </c>
      <c r="L41" s="46"/>
      <c r="M41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1" s="47"/>
      <c r="O41" s="46"/>
    </row>
    <row r="42" spans="2:15" x14ac:dyDescent="0.3">
      <c r="B42" s="42" t="s">
        <v>114</v>
      </c>
      <c r="C42" s="43" t="str">
        <f>IFERROR(INDEX(Parter[Type],MATCH(Tilslutning[[#This Row],[Samarbeidspart]],Parter[Samarbeidspart],0)),"")</f>
        <v>Private alders- og sykehjem</v>
      </c>
      <c r="D42" s="43" t="str">
        <f ca="1">IFERROR(LOOKUP(2,1/((Kontakter[Samarbeidspart]=Tilslutning[[#This Row],[Samarbeidspart]])*(Kontakter[Rolle]="Kontaktperson")*(Kontakter[Status]="Aktiv")),Kontakter[Kontaktperson])&amp;"","")</f>
        <v>Emma Pétursdóttir</v>
      </c>
      <c r="E42" s="43" t="str">
        <f ca="1">IFERROR(LOOKUP(2,1/((Kontakter[Samarbeidspart]=Tilslutning[[#This Row],[Samarbeidspart]])*(Kontakter[Rolle]="Kontaktperson")*(Kontakter[Status]="Aktiv")),Kontakter[E-post])&amp;"","")</f>
        <v>emma@mash.no</v>
      </c>
      <c r="F42" s="44"/>
      <c r="G42" s="45" t="str">
        <f>IF(Tilslutning[[#This Row],[Dato sendt]]="","",Tilslutning[[#This Row],[Dato sendt]]+21)</f>
        <v/>
      </c>
      <c r="H42" s="44"/>
      <c r="I42" s="46"/>
      <c r="J42" s="44"/>
      <c r="K42" s="45" t="str">
        <f>IF(Tilslutning[[#This Row],[Dato dok sendt]]="","",Tilslutning[[#This Row],[Dato dok sendt]]+5)</f>
        <v/>
      </c>
      <c r="L42" s="46"/>
      <c r="M42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2" s="47"/>
      <c r="O42" s="46"/>
    </row>
    <row r="43" spans="2:15" x14ac:dyDescent="0.3">
      <c r="B43" s="42" t="s">
        <v>115</v>
      </c>
      <c r="C43" s="43" t="str">
        <f>IFERROR(INDEX(Parter[Type],MATCH(Tilslutning[[#This Row],[Samarbeidspart]],Parter[Samarbeidspart],0)),"")</f>
        <v>Private alders- og sykehjem</v>
      </c>
      <c r="D43" s="43" t="str">
        <f ca="1">IFERROR(LOOKUP(2,1/((Kontakter[Samarbeidspart]=Tilslutning[[#This Row],[Samarbeidspart]])*(Kontakter[Rolle]="Kontaktperson")*(Kontakter[Status]="Aktiv")),Kontakter[Kontaktperson])&amp;"","")</f>
        <v>Jannicke Myran Nordås</v>
      </c>
      <c r="E43" s="43" t="str">
        <f ca="1">IFERROR(LOOKUP(2,1/((Kontakter[Samarbeidspart]=Tilslutning[[#This Row],[Samarbeidspart]])*(Kontakter[Rolle]="Kontaktperson")*(Kontakter[Status]="Aktiv")),Kontakter[E-post])&amp;"","")</f>
        <v>jannicke.nordas@nykirkehjemmet.no</v>
      </c>
      <c r="F43" s="44"/>
      <c r="G43" s="45" t="str">
        <f>IF(Tilslutning[[#This Row],[Dato sendt]]="","",Tilslutning[[#This Row],[Dato sendt]]+21)</f>
        <v/>
      </c>
      <c r="H43" s="44"/>
      <c r="I43" s="46"/>
      <c r="J43" s="44"/>
      <c r="K43" s="45" t="str">
        <f>IF(Tilslutning[[#This Row],[Dato dok sendt]]="","",Tilslutning[[#This Row],[Dato dok sendt]]+5)</f>
        <v/>
      </c>
      <c r="L43" s="46"/>
      <c r="M43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3" s="47"/>
      <c r="O43" s="46"/>
    </row>
    <row r="44" spans="2:15" x14ac:dyDescent="0.3">
      <c r="B44" s="42" t="s">
        <v>116</v>
      </c>
      <c r="C44" s="43" t="str">
        <f>IFERROR(INDEX(Parter[Type],MATCH(Tilslutning[[#This Row],[Samarbeidspart]],Parter[Samarbeidspart],0)),"")</f>
        <v>Private alders- og sykehjem</v>
      </c>
      <c r="D44" s="43" t="str">
        <f ca="1">IFERROR(LOOKUP(2,1/((Kontakter[Samarbeidspart]=Tilslutning[[#This Row],[Samarbeidspart]])*(Kontakter[Rolle]="Kontaktperson")*(Kontakter[Status]="Aktiv")),Kontakter[Kontaktperson])&amp;"","")</f>
        <v>Lena Pedersen</v>
      </c>
      <c r="E44" s="43" t="str">
        <f ca="1">IFERROR(LOOKUP(2,1/((Kontakter[Samarbeidspart]=Tilslutning[[#This Row],[Samarbeidspart]])*(Kontakter[Rolle]="Kontaktperson")*(Kontakter[Status]="Aktiv")),Kontakter[E-post])&amp;"","")</f>
        <v>lena.pedersen@bergen.kommune.no</v>
      </c>
      <c r="F44" s="44"/>
      <c r="G44" s="45" t="str">
        <f>IF(Tilslutning[[#This Row],[Dato sendt]]="","",Tilslutning[[#This Row],[Dato sendt]]+21)</f>
        <v/>
      </c>
      <c r="H44" s="44"/>
      <c r="I44" s="46"/>
      <c r="J44" s="44"/>
      <c r="K44" s="45" t="str">
        <f>IF(Tilslutning[[#This Row],[Dato dok sendt]]="","",Tilslutning[[#This Row],[Dato dok sendt]]+5)</f>
        <v/>
      </c>
      <c r="L44" s="46"/>
      <c r="M44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4" s="47"/>
      <c r="O44" s="46"/>
    </row>
    <row r="45" spans="2:15" x14ac:dyDescent="0.3">
      <c r="B45" s="42" t="s">
        <v>117</v>
      </c>
      <c r="C45" s="43" t="str">
        <f>IFERROR(INDEX(Parter[Type],MATCH(Tilslutning[[#This Row],[Samarbeidspart]],Parter[Samarbeidspart],0)),"")</f>
        <v>Private alders- og sykehjem</v>
      </c>
      <c r="D45" s="43" t="str">
        <f ca="1">IFERROR(LOOKUP(2,1/((Kontakter[Samarbeidspart]=Tilslutning[[#This Row],[Samarbeidspart]])*(Kontakter[Rolle]="Kontaktperson")*(Kontakter[Status]="Aktiv")),Kontakter[Kontaktperson])&amp;"","")</f>
        <v>Eun Maria Rabben Bertelsen</v>
      </c>
      <c r="E45" s="43" t="str">
        <f ca="1">IFERROR(LOOKUP(2,1/((Kontakter[Samarbeidspart]=Tilslutning[[#This Row],[Samarbeidspart]])*(Kontakter[Rolle]="Kontaktperson")*(Kontakter[Status]="Aktiv")),Kontakter[E-post])&amp;"","")</f>
        <v>eun.bertelsen@bergen.kommune.no</v>
      </c>
      <c r="F45" s="44"/>
      <c r="G45" s="45" t="str">
        <f>IF(Tilslutning[[#This Row],[Dato sendt]]="","",Tilslutning[[#This Row],[Dato sendt]]+21)</f>
        <v/>
      </c>
      <c r="H45" s="44"/>
      <c r="I45" s="46"/>
      <c r="J45" s="44"/>
      <c r="K45" s="45" t="str">
        <f>IF(Tilslutning[[#This Row],[Dato dok sendt]]="","",Tilslutning[[#This Row],[Dato dok sendt]]+5)</f>
        <v/>
      </c>
      <c r="L45" s="46"/>
      <c r="M45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5" s="47"/>
      <c r="O45" s="46"/>
    </row>
    <row r="46" spans="2:15" x14ac:dyDescent="0.3">
      <c r="B46" s="42" t="s">
        <v>118</v>
      </c>
      <c r="C46" s="43" t="str">
        <f>IFERROR(INDEX(Parter[Type],MATCH(Tilslutning[[#This Row],[Samarbeidspart]],Parter[Samarbeidspart],0)),"")</f>
        <v>Statlige/Annet</v>
      </c>
      <c r="D46" s="43" t="str">
        <f ca="1">IFERROR(LOOKUP(2,1/((Kontakter[Samarbeidspart]=Tilslutning[[#This Row],[Samarbeidspart]])*(Kontakter[Rolle]="Kontaktperson")*(Kontakter[Status]="Aktiv")),Kontakter[Kontaktperson])&amp;"","")</f>
        <v>Ingvill Katrine Tesdal</v>
      </c>
      <c r="E46" s="43" t="str">
        <f ca="1">IFERROR(LOOKUP(2,1/((Kontakter[Samarbeidspart]=Tilslutning[[#This Row],[Samarbeidspart]])*(Kontakter[Rolle]="Kontaktperson")*(Kontakter[Status]="Aktiv")),Kontakter[E-post])&amp;"","")</f>
        <v>ih855@kirken.no</v>
      </c>
      <c r="F46" s="44"/>
      <c r="G46" s="45" t="str">
        <f>IF(Tilslutning[[#This Row],[Dato sendt]]="","",Tilslutning[[#This Row],[Dato sendt]]+21)</f>
        <v/>
      </c>
      <c r="H46" s="44"/>
      <c r="I46" s="46"/>
      <c r="J46" s="44"/>
      <c r="K46" s="45" t="str">
        <f>IF(Tilslutning[[#This Row],[Dato dok sendt]]="","",Tilslutning[[#This Row],[Dato dok sendt]]+5)</f>
        <v/>
      </c>
      <c r="L46" s="46"/>
      <c r="M46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6" s="47"/>
      <c r="O46" s="46"/>
    </row>
    <row r="47" spans="2:15" x14ac:dyDescent="0.3">
      <c r="B47" s="42" t="s">
        <v>119</v>
      </c>
      <c r="C47" s="43" t="str">
        <f>IFERROR(INDEX(Parter[Type],MATCH(Tilslutning[[#This Row],[Samarbeidspart]],Parter[Samarbeidspart],0)),"")</f>
        <v>Statlige/Annet</v>
      </c>
      <c r="D47" s="43" t="str">
        <f ca="1">IFERROR(LOOKUP(2,1/((Kontakter[Samarbeidspart]=Tilslutning[[#This Row],[Samarbeidspart]])*(Kontakter[Rolle]="Kontaktperson")*(Kontakter[Status]="Aktiv")),Kontakter[Kontaktperson])&amp;"","")</f>
        <v>Unn Myklebost</v>
      </c>
      <c r="E47" s="43" t="str">
        <f ca="1">IFERROR(LOOKUP(2,1/((Kontakter[Samarbeidspart]=Tilslutning[[#This Row],[Samarbeidspart]])*(Kontakter[Rolle]="Kontaktperson")*(Kontakter[Status]="Aktiv")),Kontakter[E-post])&amp;"","")</f>
        <v>unn.myklebost@hi.no</v>
      </c>
      <c r="F47" s="44"/>
      <c r="G47" s="45" t="str">
        <f>IF(Tilslutning[[#This Row],[Dato sendt]]="","",Tilslutning[[#This Row],[Dato sendt]]+21)</f>
        <v/>
      </c>
      <c r="H47" s="44"/>
      <c r="I47" s="46"/>
      <c r="J47" s="44"/>
      <c r="K47" s="45" t="str">
        <f>IF(Tilslutning[[#This Row],[Dato dok sendt]]="","",Tilslutning[[#This Row],[Dato dok sendt]]+5)</f>
        <v/>
      </c>
      <c r="L47" s="46"/>
      <c r="M47" s="43" t="str">
        <f ca="1">IF(Tilslutning[[#This Row],[Samarbeidspart]]="","",IF(Tilslutning[[#This Row],[Svar (velg)]]="Nei","Deltar ikke",IF(Tilslutning[[#This Row],[Svar (velg)]]="IS","Ikke svart",IF(Tilslutning[[#This Row],[Svar (velg)]]="Ja",IF(Tilslutning[[#This Row],[Trukket (velg)]]="Ja","Trukket",IF(Tilslutning[[#This Row],[Dato dok sendt]]="","Ja, dok ikke sendt",IF(TODAY()&gt;Tilslutning[[#This Row],[Trekkfrist (beregnes)]],"Endelig deltar","Ja, i trekkfrist"))),IF(Tilslutning[[#This Row],[Dato sendt]]="","Ikke sendt",IF(TODAY()&gt;Tilslutning[[#This Row],[Svarfrist (beregnes)]],"Frist passert","Venter svar"))))))</f>
        <v>Ikke sendt</v>
      </c>
      <c r="N47" s="47"/>
      <c r="O47" s="46"/>
    </row>
    <row r="49" spans="2:2" x14ac:dyDescent="0.3">
      <c r="B49" s="28" t="s">
        <v>120</v>
      </c>
    </row>
  </sheetData>
  <mergeCells count="6">
    <mergeCell ref="C6:D6"/>
    <mergeCell ref="C7:D7"/>
    <mergeCell ref="C5:D5"/>
    <mergeCell ref="B15:O15"/>
    <mergeCell ref="B14:O14"/>
    <mergeCell ref="C8:D8"/>
  </mergeCells>
  <conditionalFormatting sqref="G7">
    <cfRule type="expression" dxfId="14" priority="1">
      <formula>LEFT($G$7,1)="⚠"</formula>
    </cfRule>
  </conditionalFormatting>
  <conditionalFormatting sqref="I18:I97">
    <cfRule type="expression" dxfId="13" priority="10">
      <formula>$I18="Ja"</formula>
    </cfRule>
    <cfRule type="expression" dxfId="12" priority="11">
      <formula>$I18="Nei"</formula>
    </cfRule>
    <cfRule type="expression" dxfId="11" priority="12">
      <formula>$I18="IS"</formula>
    </cfRule>
  </conditionalFormatting>
  <conditionalFormatting sqref="M18:M97">
    <cfRule type="expression" dxfId="10" priority="2">
      <formula>$M18="Endelig deltar"</formula>
    </cfRule>
    <cfRule type="expression" dxfId="9" priority="3">
      <formula>$M18="Ja, i trekkfrist"</formula>
    </cfRule>
    <cfRule type="expression" dxfId="8" priority="4">
      <formula>$M18="Ja, dok ikke sendt"</formula>
    </cfRule>
    <cfRule type="expression" dxfId="7" priority="5">
      <formula>$M18="Venter svar"</formula>
    </cfRule>
    <cfRule type="expression" dxfId="6" priority="6">
      <formula>$M18="Frist passert"</formula>
    </cfRule>
    <cfRule type="expression" dxfId="5" priority="7">
      <formula>$M18="Deltar ikke"</formula>
    </cfRule>
    <cfRule type="expression" dxfId="4" priority="8">
      <formula>$M18="Trukket"</formula>
    </cfRule>
    <cfRule type="expression" dxfId="3" priority="9">
      <formula>$M18="Ikke svart"</formula>
    </cfRule>
  </conditionalFormatting>
  <dataValidations count="3">
    <dataValidation type="list" allowBlank="1" showErrorMessage="1" errorTitle="Ugyldig verdi" error="Velg en verdi fra listen." sqref="B18:B97" xr:uid="{00000000-0002-0000-0400-000000000000}">
      <formula1>lstPart</formula1>
    </dataValidation>
    <dataValidation type="list" allowBlank="1" showInputMessage="1" showErrorMessage="1" errorTitle="Ugyldig verdi" error="Velg en verdi fra listen." prompt="Ja, Nei eller IS (ikke svart)" sqref="I18:I97" xr:uid="{00000000-0002-0000-0400-000001000000}">
      <formula1>lstSvar</formula1>
    </dataValidation>
    <dataValidation type="list" allowBlank="1" showInputMessage="1" showErrorMessage="1" errorTitle="Ugyldig verdi" error="Velg en verdi fra listen." prompt="Skriv Ja hvis parten trekker seg" sqref="L18:L97" xr:uid="{00000000-0002-0000-0400-000002000000}">
      <formula1>lstJaNei</formula1>
    </dataValidation>
  </dataValidations>
  <hyperlinks>
    <hyperlink ref="O2" location="Forside!A1" display="‹ Forside" xr:uid="{00000000-0004-0000-0400-000000000000}"/>
  </hyperlinks>
  <pageMargins left="0.75" right="0.75" top="1" bottom="1" header="0.5" footer="0.5"/>
  <pageSetup scale="37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2B134"/>
    <pageSetUpPr fitToPage="1"/>
  </sheetPr>
  <dimension ref="A1:N35"/>
  <sheetViews>
    <sheetView showGridLines="0" workbookViewId="0">
      <pane xSplit="2" ySplit="5" topLeftCell="C16" activePane="bottomRight" state="frozen"/>
      <selection pane="topRight"/>
      <selection pane="bottomLeft"/>
      <selection pane="bottomRight"/>
    </sheetView>
  </sheetViews>
  <sheetFormatPr defaultRowHeight="14.4" x14ac:dyDescent="0.3"/>
  <cols>
    <col min="2" max="2" width="60" customWidth="1"/>
    <col min="3" max="3" width="30" customWidth="1"/>
    <col min="4" max="4" width="14" customWidth="1"/>
    <col min="5" max="5" width="12" customWidth="1"/>
    <col min="6" max="6" width="26" customWidth="1"/>
    <col min="7" max="7" width="9" customWidth="1"/>
    <col min="8" max="8" width="16" customWidth="1"/>
    <col min="9" max="9" width="60" customWidth="1"/>
    <col min="10" max="10" width="11" customWidth="1"/>
    <col min="11" max="11" width="9" customWidth="1"/>
    <col min="12" max="12" width="13" customWidth="1"/>
    <col min="13" max="13" width="10" customWidth="1"/>
  </cols>
  <sheetData>
    <row r="1" spans="1:14" ht="7.95" customHeight="1" x14ac:dyDescent="0.3"/>
    <row r="2" spans="1:14" ht="34.049999999999997" customHeight="1" x14ac:dyDescent="0.45">
      <c r="A2" s="2"/>
      <c r="B2" s="21" t="s">
        <v>121</v>
      </c>
      <c r="C2" s="2"/>
      <c r="D2" s="2"/>
      <c r="E2" s="2"/>
      <c r="F2" s="2"/>
      <c r="G2" s="2"/>
      <c r="H2" s="2"/>
      <c r="I2" s="2"/>
      <c r="J2" s="2"/>
      <c r="K2" s="2"/>
      <c r="L2" s="2"/>
      <c r="M2" s="22" t="s">
        <v>36</v>
      </c>
      <c r="N2" s="2"/>
    </row>
    <row r="3" spans="1:14" ht="19.95" customHeight="1" x14ac:dyDescent="0.3">
      <c r="A3" s="2"/>
      <c r="B3" s="4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customHeight="1" x14ac:dyDescent="0.3">
      <c r="A4" s="48"/>
      <c r="B4" s="49" t="s">
        <v>123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x14ac:dyDescent="0.3">
      <c r="B5" s="30" t="s">
        <v>21</v>
      </c>
      <c r="C5" s="30" t="s">
        <v>42</v>
      </c>
      <c r="D5" s="30" t="s">
        <v>49</v>
      </c>
      <c r="E5" s="30" t="s">
        <v>124</v>
      </c>
      <c r="F5" s="30" t="s">
        <v>54</v>
      </c>
      <c r="G5" s="30" t="s">
        <v>55</v>
      </c>
      <c r="H5" s="30" t="s">
        <v>56</v>
      </c>
      <c r="I5" s="30" t="s">
        <v>47</v>
      </c>
      <c r="J5" s="30" t="s">
        <v>125</v>
      </c>
      <c r="K5" s="30" t="s">
        <v>126</v>
      </c>
      <c r="L5" s="30" t="s">
        <v>33</v>
      </c>
      <c r="M5" s="30" t="s">
        <v>31</v>
      </c>
    </row>
    <row r="6" spans="1:14" x14ac:dyDescent="0.3">
      <c r="B6" s="30" t="s">
        <v>90</v>
      </c>
      <c r="C6" s="30" t="s">
        <v>32</v>
      </c>
      <c r="D6" s="50">
        <v>920290922</v>
      </c>
      <c r="E6" s="30" t="s">
        <v>127</v>
      </c>
      <c r="F6" s="30" t="s">
        <v>128</v>
      </c>
      <c r="G6" s="30" t="s">
        <v>129</v>
      </c>
      <c r="H6" s="30" t="s">
        <v>130</v>
      </c>
      <c r="I6" s="30" t="s">
        <v>131</v>
      </c>
      <c r="J6" s="30" t="s">
        <v>132</v>
      </c>
      <c r="K6" s="30" t="s">
        <v>133</v>
      </c>
      <c r="L6" s="51">
        <f>IF(Parter[[#This Row],[Kommunenr]]="","",IFERROR(INDEX(Innbyggere[Innbyggere],MATCH(Parter[[#This Row],[Kommunenr]],Innbyggere[Kommunenr],0)),""))</f>
        <v>30285</v>
      </c>
      <c r="M6" s="30"/>
    </row>
    <row r="7" spans="1:14" x14ac:dyDescent="0.3">
      <c r="B7" s="30" t="s">
        <v>91</v>
      </c>
      <c r="C7" s="30" t="s">
        <v>32</v>
      </c>
      <c r="D7" s="50">
        <v>964338442</v>
      </c>
      <c r="E7" s="30" t="s">
        <v>134</v>
      </c>
      <c r="F7" s="30" t="s">
        <v>135</v>
      </c>
      <c r="G7" s="30" t="s">
        <v>136</v>
      </c>
      <c r="H7" s="30" t="s">
        <v>137</v>
      </c>
      <c r="I7" s="30" t="s">
        <v>138</v>
      </c>
      <c r="J7" s="30" t="s">
        <v>132</v>
      </c>
      <c r="K7" s="30" t="s">
        <v>133</v>
      </c>
      <c r="L7" s="51">
        <f>IF(Parter[[#This Row],[Kommunenr]]="","",IFERROR(INDEX(Innbyggere[Innbyggere],MATCH(Parter[[#This Row],[Kommunenr]],Innbyggere[Kommunenr],0)),""))</f>
        <v>30600</v>
      </c>
      <c r="M7" s="30"/>
    </row>
    <row r="8" spans="1:14" x14ac:dyDescent="0.3">
      <c r="B8" s="30" t="s">
        <v>92</v>
      </c>
      <c r="C8" s="30" t="s">
        <v>32</v>
      </c>
      <c r="D8" s="50">
        <v>941139787</v>
      </c>
      <c r="E8" s="30" t="s">
        <v>139</v>
      </c>
      <c r="F8" s="30" t="s">
        <v>140</v>
      </c>
      <c r="G8" s="30" t="s">
        <v>141</v>
      </c>
      <c r="H8" s="30" t="s">
        <v>142</v>
      </c>
      <c r="I8" s="30" t="s">
        <v>143</v>
      </c>
      <c r="J8" s="30" t="s">
        <v>144</v>
      </c>
      <c r="K8" s="30" t="s">
        <v>133</v>
      </c>
      <c r="L8" s="51">
        <f>IF(Parter[[#This Row],[Kommunenr]]="","",IFERROR(INDEX(Innbyggere[Innbyggere],MATCH(Parter[[#This Row],[Kommunenr]],Innbyggere[Kommunenr],0)),""))</f>
        <v>5515</v>
      </c>
      <c r="M8" s="30"/>
    </row>
    <row r="9" spans="1:14" x14ac:dyDescent="0.3">
      <c r="B9" s="30" t="s">
        <v>93</v>
      </c>
      <c r="C9" s="30" t="s">
        <v>32</v>
      </c>
      <c r="D9" s="50">
        <v>948350823</v>
      </c>
      <c r="E9" s="30" t="s">
        <v>145</v>
      </c>
      <c r="F9" s="30" t="s">
        <v>146</v>
      </c>
      <c r="G9" s="30" t="s">
        <v>147</v>
      </c>
      <c r="H9" s="30" t="s">
        <v>148</v>
      </c>
      <c r="I9" s="30" t="s">
        <v>149</v>
      </c>
      <c r="J9" s="30" t="s">
        <v>132</v>
      </c>
      <c r="K9" s="30" t="s">
        <v>133</v>
      </c>
      <c r="L9" s="51">
        <f>IF(Parter[[#This Row],[Kommunenr]]="","",IFERROR(INDEX(Innbyggere[Innbyggere],MATCH(Parter[[#This Row],[Kommunenr]],Innbyggere[Kommunenr],0)),""))</f>
        <v>2947</v>
      </c>
      <c r="M9" s="30"/>
    </row>
    <row r="10" spans="1:14" x14ac:dyDescent="0.3">
      <c r="B10" s="30" t="s">
        <v>94</v>
      </c>
      <c r="C10" s="30" t="s">
        <v>32</v>
      </c>
      <c r="D10" s="50">
        <v>844458312</v>
      </c>
      <c r="E10" s="30" t="s">
        <v>150</v>
      </c>
      <c r="F10" s="30" t="s">
        <v>151</v>
      </c>
      <c r="G10" s="30" t="s">
        <v>152</v>
      </c>
      <c r="H10" s="30" t="s">
        <v>153</v>
      </c>
      <c r="I10" s="30" t="s">
        <v>154</v>
      </c>
      <c r="J10" s="30" t="s">
        <v>132</v>
      </c>
      <c r="K10" s="30" t="s">
        <v>133</v>
      </c>
      <c r="L10" s="51">
        <f>IF(Parter[[#This Row],[Kommunenr]]="","",IFERROR(INDEX(Innbyggere[Innbyggere],MATCH(Parter[[#This Row],[Kommunenr]],Innbyggere[Kommunenr],0)),""))</f>
        <v>26753</v>
      </c>
      <c r="M10" s="30"/>
    </row>
    <row r="11" spans="1:14" x14ac:dyDescent="0.3">
      <c r="B11" s="30" t="s">
        <v>95</v>
      </c>
      <c r="C11" s="30" t="s">
        <v>32</v>
      </c>
      <c r="D11" s="50">
        <v>944233199</v>
      </c>
      <c r="E11" s="30" t="s">
        <v>155</v>
      </c>
      <c r="F11" s="30" t="s">
        <v>156</v>
      </c>
      <c r="G11" s="30" t="s">
        <v>157</v>
      </c>
      <c r="H11" s="30" t="s">
        <v>158</v>
      </c>
      <c r="I11" s="30" t="s">
        <v>159</v>
      </c>
      <c r="J11" s="30" t="s">
        <v>132</v>
      </c>
      <c r="K11" s="30" t="s">
        <v>133</v>
      </c>
      <c r="L11" s="51">
        <f>IF(Parter[[#This Row],[Kommunenr]]="","",IFERROR(INDEX(Innbyggere[Innbyggere],MATCH(Parter[[#This Row],[Kommunenr]],Innbyggere[Kommunenr],0)),""))</f>
        <v>8490</v>
      </c>
      <c r="M11" s="30"/>
    </row>
    <row r="12" spans="1:14" x14ac:dyDescent="0.3">
      <c r="B12" s="30" t="s">
        <v>96</v>
      </c>
      <c r="C12" s="30" t="s">
        <v>32</v>
      </c>
      <c r="D12" s="50">
        <v>945627913</v>
      </c>
      <c r="E12" s="30" t="s">
        <v>160</v>
      </c>
      <c r="F12" s="30" t="s">
        <v>161</v>
      </c>
      <c r="G12" s="30" t="s">
        <v>162</v>
      </c>
      <c r="H12" s="30" t="s">
        <v>163</v>
      </c>
      <c r="I12" s="30" t="s">
        <v>164</v>
      </c>
      <c r="J12" s="30" t="s">
        <v>132</v>
      </c>
      <c r="K12" s="30" t="s">
        <v>133</v>
      </c>
      <c r="L12" s="51">
        <f>IF(Parter[[#This Row],[Kommunenr]]="","",IFERROR(INDEX(Innbyggere[Innbyggere],MATCH(Parter[[#This Row],[Kommunenr]],Innbyggere[Kommunenr],0)),""))</f>
        <v>1672</v>
      </c>
      <c r="M12" s="30"/>
    </row>
    <row r="13" spans="1:14" x14ac:dyDescent="0.3">
      <c r="B13" s="30" t="s">
        <v>97</v>
      </c>
      <c r="C13" s="30" t="s">
        <v>32</v>
      </c>
      <c r="D13" s="50">
        <v>964969302</v>
      </c>
      <c r="E13" s="30" t="s">
        <v>165</v>
      </c>
      <c r="F13" s="30" t="s">
        <v>166</v>
      </c>
      <c r="G13" s="30" t="s">
        <v>167</v>
      </c>
      <c r="H13" s="30" t="s">
        <v>168</v>
      </c>
      <c r="I13" s="30" t="s">
        <v>169</v>
      </c>
      <c r="J13" s="30" t="s">
        <v>132</v>
      </c>
      <c r="K13" s="30" t="s">
        <v>133</v>
      </c>
      <c r="L13" s="51">
        <f>IF(Parter[[#This Row],[Kommunenr]]="","",IFERROR(INDEX(Innbyggere[Innbyggere],MATCH(Parter[[#This Row],[Kommunenr]],Innbyggere[Kommunenr],0)),""))</f>
        <v>397</v>
      </c>
      <c r="M13" s="30"/>
    </row>
    <row r="14" spans="1:14" x14ac:dyDescent="0.3">
      <c r="B14" s="30" t="s">
        <v>98</v>
      </c>
      <c r="C14" s="30" t="s">
        <v>32</v>
      </c>
      <c r="D14" s="50">
        <v>864338712</v>
      </c>
      <c r="E14" s="30" t="s">
        <v>170</v>
      </c>
      <c r="F14" s="30" t="s">
        <v>171</v>
      </c>
      <c r="G14" s="30" t="s">
        <v>172</v>
      </c>
      <c r="H14" s="30" t="s">
        <v>173</v>
      </c>
      <c r="I14" s="30" t="s">
        <v>174</v>
      </c>
      <c r="J14" s="30" t="s">
        <v>132</v>
      </c>
      <c r="K14" s="30" t="s">
        <v>133</v>
      </c>
      <c r="L14" s="51">
        <f>IF(Parter[[#This Row],[Kommunenr]]="","",IFERROR(INDEX(Innbyggere[Innbyggere],MATCH(Parter[[#This Row],[Kommunenr]],Innbyggere[Kommunenr],0)),""))</f>
        <v>8231</v>
      </c>
      <c r="M14" s="30"/>
    </row>
    <row r="15" spans="1:14" x14ac:dyDescent="0.3">
      <c r="B15" s="30" t="s">
        <v>99</v>
      </c>
      <c r="C15" s="30" t="s">
        <v>32</v>
      </c>
      <c r="D15" s="50">
        <v>964968985</v>
      </c>
      <c r="E15" s="30" t="s">
        <v>175</v>
      </c>
      <c r="F15" s="30" t="s">
        <v>176</v>
      </c>
      <c r="G15" s="30" t="s">
        <v>177</v>
      </c>
      <c r="H15" s="30" t="s">
        <v>178</v>
      </c>
      <c r="I15" s="30" t="s">
        <v>179</v>
      </c>
      <c r="J15" s="30" t="s">
        <v>144</v>
      </c>
      <c r="K15" s="30" t="s">
        <v>133</v>
      </c>
      <c r="L15" s="51">
        <f>IF(Parter[[#This Row],[Kommunenr]]="","",IFERROR(INDEX(Innbyggere[Innbyggere],MATCH(Parter[[#This Row],[Kommunenr]],Innbyggere[Kommunenr],0)),""))</f>
        <v>2489</v>
      </c>
      <c r="M15" s="30"/>
    </row>
    <row r="16" spans="1:14" x14ac:dyDescent="0.3">
      <c r="B16" s="30" t="s">
        <v>100</v>
      </c>
      <c r="C16" s="30" t="s">
        <v>32</v>
      </c>
      <c r="D16" s="50">
        <v>920500633</v>
      </c>
      <c r="E16" s="30" t="s">
        <v>180</v>
      </c>
      <c r="F16" s="30" t="s">
        <v>181</v>
      </c>
      <c r="G16" s="30" t="s">
        <v>182</v>
      </c>
      <c r="H16" s="30" t="s">
        <v>183</v>
      </c>
      <c r="I16" s="30" t="s">
        <v>184</v>
      </c>
      <c r="J16" s="30" t="s">
        <v>132</v>
      </c>
      <c r="K16" s="30" t="s">
        <v>133</v>
      </c>
      <c r="L16" s="51">
        <f>IF(Parter[[#This Row],[Kommunenr]]="","",IFERROR(INDEX(Innbyggere[Innbyggere],MATCH(Parter[[#This Row],[Kommunenr]],Innbyggere[Kommunenr],0)),""))</f>
        <v>10929</v>
      </c>
      <c r="M16" s="30"/>
    </row>
    <row r="17" spans="2:13" x14ac:dyDescent="0.3">
      <c r="B17" s="30" t="s">
        <v>101</v>
      </c>
      <c r="C17" s="30" t="s">
        <v>32</v>
      </c>
      <c r="D17" s="50">
        <v>961821967</v>
      </c>
      <c r="E17" s="30" t="s">
        <v>185</v>
      </c>
      <c r="F17" s="30" t="s">
        <v>186</v>
      </c>
      <c r="G17" s="30" t="s">
        <v>187</v>
      </c>
      <c r="H17" s="30" t="s">
        <v>188</v>
      </c>
      <c r="I17" s="30" t="s">
        <v>189</v>
      </c>
      <c r="J17" s="30" t="s">
        <v>132</v>
      </c>
      <c r="K17" s="30" t="s">
        <v>133</v>
      </c>
      <c r="L17" s="51">
        <f>IF(Parter[[#This Row],[Kommunenr]]="","",IFERROR(INDEX(Innbyggere[Innbyggere],MATCH(Parter[[#This Row],[Kommunenr]],Innbyggere[Kommunenr],0)),""))</f>
        <v>3899</v>
      </c>
      <c r="M17" s="30"/>
    </row>
    <row r="18" spans="2:13" x14ac:dyDescent="0.3">
      <c r="B18" s="30" t="s">
        <v>102</v>
      </c>
      <c r="C18" s="30" t="s">
        <v>32</v>
      </c>
      <c r="D18" s="50">
        <v>960510542</v>
      </c>
      <c r="E18" s="30" t="s">
        <v>190</v>
      </c>
      <c r="F18" s="30" t="s">
        <v>191</v>
      </c>
      <c r="G18" s="30" t="s">
        <v>192</v>
      </c>
      <c r="H18" s="30" t="s">
        <v>193</v>
      </c>
      <c r="I18" s="30" t="s">
        <v>194</v>
      </c>
      <c r="J18" s="30" t="s">
        <v>144</v>
      </c>
      <c r="K18" s="30" t="s">
        <v>133</v>
      </c>
      <c r="L18" s="51">
        <f>IF(Parter[[#This Row],[Kommunenr]]="","",IFERROR(INDEX(Innbyggere[Innbyggere],MATCH(Parter[[#This Row],[Kommunenr]],Innbyggere[Kommunenr],0)),""))</f>
        <v>16438</v>
      </c>
      <c r="M18" s="30"/>
    </row>
    <row r="19" spans="2:13" x14ac:dyDescent="0.3">
      <c r="B19" s="30" t="s">
        <v>103</v>
      </c>
      <c r="C19" s="30" t="s">
        <v>32</v>
      </c>
      <c r="D19" s="50">
        <v>922530890</v>
      </c>
      <c r="E19" s="30" t="s">
        <v>195</v>
      </c>
      <c r="F19" s="30" t="s">
        <v>196</v>
      </c>
      <c r="G19" s="30" t="s">
        <v>197</v>
      </c>
      <c r="H19" s="30" t="s">
        <v>198</v>
      </c>
      <c r="I19" s="30" t="s">
        <v>199</v>
      </c>
      <c r="J19" s="30" t="s">
        <v>144</v>
      </c>
      <c r="K19" s="30" t="s">
        <v>133</v>
      </c>
      <c r="L19" s="51">
        <f>IF(Parter[[#This Row],[Kommunenr]]="","",IFERROR(INDEX(Innbyggere[Innbyggere],MATCH(Parter[[#This Row],[Kommunenr]],Innbyggere[Kommunenr],0)),""))</f>
        <v>40641</v>
      </c>
      <c r="M19" s="30"/>
    </row>
    <row r="20" spans="2:13" x14ac:dyDescent="0.3">
      <c r="B20" s="30" t="s">
        <v>104</v>
      </c>
      <c r="C20" s="30" t="s">
        <v>200</v>
      </c>
      <c r="D20" s="50">
        <v>983948332</v>
      </c>
      <c r="E20" s="30"/>
      <c r="F20" s="30" t="s">
        <v>201</v>
      </c>
      <c r="G20" s="30" t="s">
        <v>202</v>
      </c>
      <c r="H20" s="30" t="s">
        <v>203</v>
      </c>
      <c r="I20" s="30" t="s">
        <v>204</v>
      </c>
      <c r="J20" s="30" t="s">
        <v>144</v>
      </c>
      <c r="K20" s="30" t="s">
        <v>133</v>
      </c>
      <c r="L20" s="51" t="str">
        <f>IF(Parter[[#This Row],[Kommunenr]]="","",IFERROR(INDEX(Innbyggere[Innbyggere],MATCH(Parter[[#This Row],[Kommunenr]],Innbyggere[Kommunenr],0)),""))</f>
        <v/>
      </c>
      <c r="M20" s="30"/>
    </row>
    <row r="21" spans="2:13" x14ac:dyDescent="0.3">
      <c r="B21" s="30" t="s">
        <v>105</v>
      </c>
      <c r="C21" s="30" t="s">
        <v>200</v>
      </c>
      <c r="D21" s="50">
        <v>997273826</v>
      </c>
      <c r="E21" s="30"/>
      <c r="F21" s="30" t="s">
        <v>205</v>
      </c>
      <c r="G21" s="30" t="s">
        <v>206</v>
      </c>
      <c r="H21" s="30" t="s">
        <v>203</v>
      </c>
      <c r="I21" s="30" t="s">
        <v>207</v>
      </c>
      <c r="J21" s="30" t="s">
        <v>144</v>
      </c>
      <c r="K21" s="30" t="s">
        <v>133</v>
      </c>
      <c r="L21" s="51" t="str">
        <f>IF(Parter[[#This Row],[Kommunenr]]="","",IFERROR(INDEX(Innbyggere[Innbyggere],MATCH(Parter[[#This Row],[Kommunenr]],Innbyggere[Kommunenr],0)),""))</f>
        <v/>
      </c>
      <c r="M21" s="30"/>
    </row>
    <row r="22" spans="2:13" x14ac:dyDescent="0.3">
      <c r="B22" s="30" t="s">
        <v>106</v>
      </c>
      <c r="C22" s="30" t="s">
        <v>200</v>
      </c>
      <c r="D22" s="50">
        <v>968349627</v>
      </c>
      <c r="E22" s="30"/>
      <c r="F22" s="30" t="s">
        <v>208</v>
      </c>
      <c r="G22" s="30" t="s">
        <v>209</v>
      </c>
      <c r="H22" s="30" t="s">
        <v>210</v>
      </c>
      <c r="I22" s="30" t="s">
        <v>211</v>
      </c>
      <c r="J22" s="30" t="s">
        <v>144</v>
      </c>
      <c r="K22" s="30" t="s">
        <v>133</v>
      </c>
      <c r="L22" s="51" t="str">
        <f>IF(Parter[[#This Row],[Kommunenr]]="","",IFERROR(INDEX(Innbyggere[Innbyggere],MATCH(Parter[[#This Row],[Kommunenr]],Innbyggere[Kommunenr],0)),""))</f>
        <v/>
      </c>
      <c r="M22" s="30"/>
    </row>
    <row r="23" spans="2:13" x14ac:dyDescent="0.3">
      <c r="B23" s="30" t="s">
        <v>107</v>
      </c>
      <c r="C23" s="30" t="s">
        <v>200</v>
      </c>
      <c r="D23" s="50">
        <v>974252724</v>
      </c>
      <c r="E23" s="30"/>
      <c r="F23" s="30" t="s">
        <v>212</v>
      </c>
      <c r="G23" s="30" t="s">
        <v>213</v>
      </c>
      <c r="H23" s="30" t="s">
        <v>203</v>
      </c>
      <c r="I23" s="30" t="s">
        <v>214</v>
      </c>
      <c r="J23" s="30" t="s">
        <v>144</v>
      </c>
      <c r="K23" s="30" t="s">
        <v>133</v>
      </c>
      <c r="L23" s="51" t="str">
        <f>IF(Parter[[#This Row],[Kommunenr]]="","",IFERROR(INDEX(Innbyggere[Innbyggere],MATCH(Parter[[#This Row],[Kommunenr]],Innbyggere[Kommunenr],0)),""))</f>
        <v/>
      </c>
      <c r="M23" s="30"/>
    </row>
    <row r="24" spans="2:13" x14ac:dyDescent="0.3">
      <c r="B24" s="30" t="s">
        <v>108</v>
      </c>
      <c r="C24" s="30" t="s">
        <v>200</v>
      </c>
      <c r="D24" s="50">
        <v>944888799</v>
      </c>
      <c r="E24" s="30"/>
      <c r="F24" s="30" t="s">
        <v>215</v>
      </c>
      <c r="G24" s="30" t="s">
        <v>216</v>
      </c>
      <c r="H24" s="30" t="s">
        <v>203</v>
      </c>
      <c r="I24" s="30" t="s">
        <v>217</v>
      </c>
      <c r="J24" s="30"/>
      <c r="K24" s="30" t="s">
        <v>133</v>
      </c>
      <c r="L24" s="51" t="str">
        <f>IF(Parter[[#This Row],[Kommunenr]]="","",IFERROR(INDEX(Innbyggere[Innbyggere],MATCH(Parter[[#This Row],[Kommunenr]],Innbyggere[Kommunenr],0)),""))</f>
        <v/>
      </c>
      <c r="M24" s="30"/>
    </row>
    <row r="25" spans="2:13" x14ac:dyDescent="0.3">
      <c r="B25" s="30" t="s">
        <v>109</v>
      </c>
      <c r="C25" s="30" t="s">
        <v>200</v>
      </c>
      <c r="D25" s="50">
        <v>974316412</v>
      </c>
      <c r="E25" s="30"/>
      <c r="F25" s="30" t="s">
        <v>218</v>
      </c>
      <c r="G25" s="30" t="s">
        <v>216</v>
      </c>
      <c r="H25" s="30" t="s">
        <v>203</v>
      </c>
      <c r="I25" s="30" t="s">
        <v>219</v>
      </c>
      <c r="J25" s="30" t="s">
        <v>144</v>
      </c>
      <c r="K25" s="30" t="s">
        <v>133</v>
      </c>
      <c r="L25" s="51" t="str">
        <f>IF(Parter[[#This Row],[Kommunenr]]="","",IFERROR(INDEX(Innbyggere[Innbyggere],MATCH(Parter[[#This Row],[Kommunenr]],Innbyggere[Kommunenr],0)),""))</f>
        <v/>
      </c>
      <c r="M25" s="30"/>
    </row>
    <row r="26" spans="2:13" x14ac:dyDescent="0.3">
      <c r="B26" s="30" t="s">
        <v>110</v>
      </c>
      <c r="C26" s="30" t="s">
        <v>200</v>
      </c>
      <c r="D26" s="50">
        <v>998415233</v>
      </c>
      <c r="E26" s="30"/>
      <c r="F26" s="30" t="s">
        <v>220</v>
      </c>
      <c r="G26" s="30" t="s">
        <v>221</v>
      </c>
      <c r="H26" s="30" t="s">
        <v>203</v>
      </c>
      <c r="I26" s="30" t="s">
        <v>222</v>
      </c>
      <c r="J26" s="30" t="s">
        <v>144</v>
      </c>
      <c r="K26" s="30" t="s">
        <v>133</v>
      </c>
      <c r="L26" s="51" t="str">
        <f>IF(Parter[[#This Row],[Kommunenr]]="","",IFERROR(INDEX(Innbyggere[Innbyggere],MATCH(Parter[[#This Row],[Kommunenr]],Innbyggere[Kommunenr],0)),""))</f>
        <v/>
      </c>
      <c r="M26" s="30"/>
    </row>
    <row r="27" spans="2:13" x14ac:dyDescent="0.3">
      <c r="B27" s="30" t="s">
        <v>111</v>
      </c>
      <c r="C27" s="30" t="s">
        <v>200</v>
      </c>
      <c r="D27" s="50">
        <v>921577605</v>
      </c>
      <c r="E27" s="30"/>
      <c r="F27" s="30" t="s">
        <v>223</v>
      </c>
      <c r="G27" s="30" t="s">
        <v>224</v>
      </c>
      <c r="H27" s="30" t="s">
        <v>225</v>
      </c>
      <c r="I27" s="30" t="s">
        <v>226</v>
      </c>
      <c r="J27" s="30" t="s">
        <v>144</v>
      </c>
      <c r="K27" s="30" t="s">
        <v>133</v>
      </c>
      <c r="L27" s="51" t="str">
        <f>IF(Parter[[#This Row],[Kommunenr]]="","",IFERROR(INDEX(Innbyggere[Innbyggere],MATCH(Parter[[#This Row],[Kommunenr]],Innbyggere[Kommunenr],0)),""))</f>
        <v/>
      </c>
      <c r="M27" s="30"/>
    </row>
    <row r="28" spans="2:13" x14ac:dyDescent="0.3">
      <c r="B28" s="30" t="s">
        <v>112</v>
      </c>
      <c r="C28" s="30" t="s">
        <v>200</v>
      </c>
      <c r="D28" s="50">
        <v>915612164</v>
      </c>
      <c r="E28" s="30"/>
      <c r="F28" s="30" t="s">
        <v>227</v>
      </c>
      <c r="G28" s="30" t="s">
        <v>228</v>
      </c>
      <c r="H28" s="30" t="s">
        <v>229</v>
      </c>
      <c r="I28" s="30" t="s">
        <v>230</v>
      </c>
      <c r="J28" s="30" t="s">
        <v>144</v>
      </c>
      <c r="K28" s="30" t="s">
        <v>133</v>
      </c>
      <c r="L28" s="51" t="str">
        <f>IF(Parter[[#This Row],[Kommunenr]]="","",IFERROR(INDEX(Innbyggere[Innbyggere],MATCH(Parter[[#This Row],[Kommunenr]],Innbyggere[Kommunenr],0)),""))</f>
        <v/>
      </c>
      <c r="M28" s="30"/>
    </row>
    <row r="29" spans="2:13" x14ac:dyDescent="0.3">
      <c r="B29" s="30" t="s">
        <v>113</v>
      </c>
      <c r="C29" s="30" t="s">
        <v>200</v>
      </c>
      <c r="D29" s="50">
        <v>938277184</v>
      </c>
      <c r="E29" s="30"/>
      <c r="F29" s="30" t="s">
        <v>231</v>
      </c>
      <c r="G29" s="30" t="s">
        <v>232</v>
      </c>
      <c r="H29" s="30" t="s">
        <v>203</v>
      </c>
      <c r="I29" s="30" t="s">
        <v>233</v>
      </c>
      <c r="J29" s="30" t="s">
        <v>144</v>
      </c>
      <c r="K29" s="30" t="s">
        <v>133</v>
      </c>
      <c r="L29" s="51" t="str">
        <f>IF(Parter[[#This Row],[Kommunenr]]="","",IFERROR(INDEX(Innbyggere[Innbyggere],MATCH(Parter[[#This Row],[Kommunenr]],Innbyggere[Kommunenr],0)),""))</f>
        <v/>
      </c>
      <c r="M29" s="30"/>
    </row>
    <row r="30" spans="2:13" x14ac:dyDescent="0.3">
      <c r="B30" s="30" t="s">
        <v>114</v>
      </c>
      <c r="C30" s="30" t="s">
        <v>200</v>
      </c>
      <c r="D30" s="50">
        <v>971427337</v>
      </c>
      <c r="E30" s="30"/>
      <c r="F30" s="30" t="s">
        <v>234</v>
      </c>
      <c r="G30" s="30" t="s">
        <v>235</v>
      </c>
      <c r="H30" s="30" t="s">
        <v>203</v>
      </c>
      <c r="I30" s="30" t="s">
        <v>236</v>
      </c>
      <c r="J30" s="30" t="s">
        <v>144</v>
      </c>
      <c r="K30" s="30" t="s">
        <v>133</v>
      </c>
      <c r="L30" s="51" t="str">
        <f>IF(Parter[[#This Row],[Kommunenr]]="","",IFERROR(INDEX(Innbyggere[Innbyggere],MATCH(Parter[[#This Row],[Kommunenr]],Innbyggere[Kommunenr],0)),""))</f>
        <v/>
      </c>
      <c r="M30" s="30"/>
    </row>
    <row r="31" spans="2:13" x14ac:dyDescent="0.3">
      <c r="B31" s="30" t="s">
        <v>115</v>
      </c>
      <c r="C31" s="30" t="s">
        <v>200</v>
      </c>
      <c r="D31" s="50">
        <v>994241222</v>
      </c>
      <c r="E31" s="30"/>
      <c r="F31" s="30" t="s">
        <v>237</v>
      </c>
      <c r="G31" s="30" t="s">
        <v>238</v>
      </c>
      <c r="H31" s="30" t="s">
        <v>203</v>
      </c>
      <c r="I31" s="30" t="s">
        <v>239</v>
      </c>
      <c r="J31" s="30" t="s">
        <v>144</v>
      </c>
      <c r="K31" s="30" t="s">
        <v>133</v>
      </c>
      <c r="L31" s="51" t="str">
        <f>IF(Parter[[#This Row],[Kommunenr]]="","",IFERROR(INDEX(Innbyggere[Innbyggere],MATCH(Parter[[#This Row],[Kommunenr]],Innbyggere[Kommunenr],0)),""))</f>
        <v/>
      </c>
      <c r="M31" s="30"/>
    </row>
    <row r="32" spans="2:13" x14ac:dyDescent="0.3">
      <c r="B32" s="30" t="s">
        <v>116</v>
      </c>
      <c r="C32" s="30" t="s">
        <v>200</v>
      </c>
      <c r="D32" s="50">
        <v>959320780</v>
      </c>
      <c r="E32" s="30"/>
      <c r="F32" s="30" t="s">
        <v>240</v>
      </c>
      <c r="G32" s="30" t="s">
        <v>241</v>
      </c>
      <c r="H32" s="30" t="s">
        <v>203</v>
      </c>
      <c r="I32" s="30" t="s">
        <v>242</v>
      </c>
      <c r="J32" s="30" t="s">
        <v>144</v>
      </c>
      <c r="K32" s="30" t="s">
        <v>133</v>
      </c>
      <c r="L32" s="51" t="str">
        <f>IF(Parter[[#This Row],[Kommunenr]]="","",IFERROR(INDEX(Innbyggere[Innbyggere],MATCH(Parter[[#This Row],[Kommunenr]],Innbyggere[Kommunenr],0)),""))</f>
        <v/>
      </c>
      <c r="M32" s="30"/>
    </row>
    <row r="33" spans="2:13" x14ac:dyDescent="0.3">
      <c r="B33" s="30" t="s">
        <v>117</v>
      </c>
      <c r="C33" s="30" t="s">
        <v>200</v>
      </c>
      <c r="D33" s="50">
        <v>971472345</v>
      </c>
      <c r="E33" s="30"/>
      <c r="F33" s="30" t="s">
        <v>243</v>
      </c>
      <c r="G33" s="30" t="s">
        <v>216</v>
      </c>
      <c r="H33" s="30" t="s">
        <v>203</v>
      </c>
      <c r="I33" s="30" t="s">
        <v>244</v>
      </c>
      <c r="J33" s="30" t="s">
        <v>144</v>
      </c>
      <c r="K33" s="30" t="s">
        <v>133</v>
      </c>
      <c r="L33" s="51" t="str">
        <f>IF(Parter[[#This Row],[Kommunenr]]="","",IFERROR(INDEX(Innbyggere[Innbyggere],MATCH(Parter[[#This Row],[Kommunenr]],Innbyggere[Kommunenr],0)),""))</f>
        <v/>
      </c>
      <c r="M33" s="30"/>
    </row>
    <row r="34" spans="2:13" x14ac:dyDescent="0.3">
      <c r="B34" s="30" t="s">
        <v>118</v>
      </c>
      <c r="C34" s="30" t="s">
        <v>245</v>
      </c>
      <c r="D34" s="50">
        <v>976994434</v>
      </c>
      <c r="E34" s="30"/>
      <c r="F34" s="30" t="s">
        <v>246</v>
      </c>
      <c r="G34" s="30" t="s">
        <v>247</v>
      </c>
      <c r="H34" s="30" t="s">
        <v>203</v>
      </c>
      <c r="I34" s="30" t="s">
        <v>248</v>
      </c>
      <c r="J34" s="30" t="s">
        <v>144</v>
      </c>
      <c r="K34" s="30" t="s">
        <v>133</v>
      </c>
      <c r="L34" s="51" t="str">
        <f>IF(Parter[[#This Row],[Kommunenr]]="","",IFERROR(INDEX(Innbyggere[Innbyggere],MATCH(Parter[[#This Row],[Kommunenr]],Innbyggere[Kommunenr],0)),""))</f>
        <v/>
      </c>
      <c r="M34" s="30"/>
    </row>
    <row r="35" spans="2:13" x14ac:dyDescent="0.3">
      <c r="B35" s="30" t="s">
        <v>119</v>
      </c>
      <c r="C35" s="30" t="s">
        <v>245</v>
      </c>
      <c r="D35" s="50">
        <v>971349077</v>
      </c>
      <c r="E35" s="30"/>
      <c r="F35" s="30" t="s">
        <v>249</v>
      </c>
      <c r="G35" s="30" t="s">
        <v>250</v>
      </c>
      <c r="H35" s="30" t="s">
        <v>203</v>
      </c>
      <c r="I35" s="30" t="s">
        <v>251</v>
      </c>
      <c r="J35" s="30" t="s">
        <v>132</v>
      </c>
      <c r="K35" s="30" t="s">
        <v>133</v>
      </c>
      <c r="L35" s="51" t="str">
        <f>IF(Parter[[#This Row],[Kommunenr]]="","",IFERROR(INDEX(Innbyggere[Innbyggere],MATCH(Parter[[#This Row],[Kommunenr]],Innbyggere[Kommunenr],0)),""))</f>
        <v/>
      </c>
      <c r="M35" s="30"/>
    </row>
  </sheetData>
  <dataValidations count="3">
    <dataValidation type="list" allowBlank="1" showErrorMessage="1" errorTitle="Ugyldig verdi" error="Velg en verdi fra listen." sqref="C6:C235" xr:uid="{00000000-0002-0000-0500-000000000000}">
      <formula1>lstType</formula1>
    </dataValidation>
    <dataValidation type="list" allowBlank="1" showErrorMessage="1" errorTitle="Ugyldig verdi" error="Velg en verdi fra listen." sqref="K6:K235" xr:uid="{00000000-0002-0000-0500-000001000000}">
      <formula1>lstStatus</formula1>
    </dataValidation>
    <dataValidation type="list" allowBlank="1" showErrorMessage="1" errorTitle="Ugyldig verdi" error="Velg en verdi fra listen." sqref="J6:J235" xr:uid="{00000000-0002-0000-0500-000002000000}">
      <formula1>lstJaNei</formula1>
    </dataValidation>
  </dataValidations>
  <hyperlinks>
    <hyperlink ref="M2" location="Forside!A1" display="‹ Forside" xr:uid="{00000000-0004-0000-0500-000000000000}"/>
  </hyperlinks>
  <pageMargins left="0.75" right="0.75" top="1" bottom="1" header="0.5" footer="0.5"/>
  <pageSetup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2B134"/>
    <pageSetUpPr fitToPage="1"/>
  </sheetPr>
  <dimension ref="A1:P66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2" max="2" width="60" customWidth="1"/>
    <col min="3" max="3" width="16" customWidth="1"/>
    <col min="4" max="4" width="30" customWidth="1"/>
    <col min="5" max="5" width="13" customWidth="1"/>
    <col min="6" max="6" width="14" customWidth="1"/>
    <col min="7" max="7" width="51" customWidth="1"/>
    <col min="8" max="8" width="17" customWidth="1"/>
    <col min="9" max="10" width="13" customWidth="1"/>
    <col min="11" max="11" width="39" customWidth="1"/>
    <col min="12" max="12" width="12" customWidth="1"/>
    <col min="13" max="13" width="30" customWidth="1"/>
    <col min="14" max="14" width="14" customWidth="1"/>
    <col min="15" max="15" width="60" customWidth="1"/>
  </cols>
  <sheetData>
    <row r="1" spans="1:16" ht="7.95" customHeight="1" x14ac:dyDescent="0.3"/>
    <row r="2" spans="1:16" ht="34.049999999999997" customHeight="1" x14ac:dyDescent="0.45">
      <c r="A2" s="2"/>
      <c r="B2" s="21" t="s">
        <v>252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2" t="s">
        <v>36</v>
      </c>
      <c r="P2" s="2"/>
    </row>
    <row r="3" spans="1:16" ht="19.95" customHeight="1" x14ac:dyDescent="0.3">
      <c r="A3" s="2"/>
      <c r="B3" s="4" t="s">
        <v>253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4" customHeight="1" x14ac:dyDescent="0.3">
      <c r="A4" s="48"/>
      <c r="B4" s="49" t="s">
        <v>254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5" spans="1:16" x14ac:dyDescent="0.3">
      <c r="B5" s="30" t="s">
        <v>21</v>
      </c>
      <c r="C5" s="30" t="s">
        <v>255</v>
      </c>
      <c r="D5" s="30" t="s">
        <v>43</v>
      </c>
      <c r="E5" s="30" t="s">
        <v>44</v>
      </c>
      <c r="F5" s="30" t="s">
        <v>45</v>
      </c>
      <c r="G5" s="30" t="s">
        <v>46</v>
      </c>
      <c r="H5" s="30" t="s">
        <v>48</v>
      </c>
      <c r="I5" s="30" t="s">
        <v>256</v>
      </c>
      <c r="J5" s="30" t="s">
        <v>257</v>
      </c>
      <c r="K5" s="30" t="s">
        <v>31</v>
      </c>
      <c r="L5" s="30" t="s">
        <v>126</v>
      </c>
      <c r="M5" s="30" t="s">
        <v>42</v>
      </c>
      <c r="N5" s="30" t="s">
        <v>49</v>
      </c>
      <c r="O5" s="30" t="s">
        <v>47</v>
      </c>
    </row>
    <row r="6" spans="1:16" x14ac:dyDescent="0.3">
      <c r="B6" s="30" t="s">
        <v>90</v>
      </c>
      <c r="C6" s="30" t="s">
        <v>43</v>
      </c>
      <c r="D6" s="30" t="s">
        <v>258</v>
      </c>
      <c r="E6" s="30" t="s">
        <v>259</v>
      </c>
      <c r="F6" s="30"/>
      <c r="G6" s="30" t="s">
        <v>260</v>
      </c>
      <c r="H6" s="30"/>
      <c r="I6" s="52"/>
      <c r="J6" s="52">
        <v>43867</v>
      </c>
      <c r="K6" s="30" t="s">
        <v>261</v>
      </c>
      <c r="L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6" s="53" t="str">
        <f>IFERROR(INDEX(Parter[Type],MATCH(Kontakter[[#This Row],[Samarbeidspart]],Parter[Samarbeidspart],0)),"")</f>
        <v>Kommune</v>
      </c>
      <c r="N6" s="54">
        <f>IFERROR(INDEX(Parter[Orgnr],MATCH(Kontakter[[#This Row],[Samarbeidspart]],Parter[Samarbeidspart],0)),"")</f>
        <v>920290922</v>
      </c>
      <c r="O6" s="53" t="str">
        <f>IFERROR(INDEX(Parter[Postmottak],MATCH(Kontakter[[#This Row],[Samarbeidspart]],Parter[Samarbeidspart],0))&amp;"","")</f>
        <v>post@alver.kommune.no</v>
      </c>
    </row>
    <row r="7" spans="1:16" x14ac:dyDescent="0.3">
      <c r="B7" s="30" t="s">
        <v>90</v>
      </c>
      <c r="C7" s="30" t="s">
        <v>43</v>
      </c>
      <c r="D7" s="30" t="s">
        <v>262</v>
      </c>
      <c r="E7" s="30" t="s">
        <v>263</v>
      </c>
      <c r="F7" s="30"/>
      <c r="G7" s="30" t="s">
        <v>264</v>
      </c>
      <c r="H7" s="30"/>
      <c r="I7" s="52"/>
      <c r="J7" s="52"/>
      <c r="K7" s="30"/>
      <c r="L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7" s="53" t="str">
        <f>IFERROR(INDEX(Parter[Type],MATCH(Kontakter[[#This Row],[Samarbeidspart]],Parter[Samarbeidspart],0)),"")</f>
        <v>Kommune</v>
      </c>
      <c r="N7" s="54">
        <f>IFERROR(INDEX(Parter[Orgnr],MATCH(Kontakter[[#This Row],[Samarbeidspart]],Parter[Samarbeidspart],0)),"")</f>
        <v>920290922</v>
      </c>
      <c r="O7" s="53" t="str">
        <f>IFERROR(INDEX(Parter[Postmottak],MATCH(Kontakter[[#This Row],[Samarbeidspart]],Parter[Samarbeidspart],0))&amp;"","")</f>
        <v>post@alver.kommune.no</v>
      </c>
    </row>
    <row r="8" spans="1:16" x14ac:dyDescent="0.3">
      <c r="B8" s="30" t="s">
        <v>90</v>
      </c>
      <c r="C8" s="30" t="s">
        <v>265</v>
      </c>
      <c r="D8" s="30" t="s">
        <v>266</v>
      </c>
      <c r="E8" s="30" t="s">
        <v>267</v>
      </c>
      <c r="F8" s="30"/>
      <c r="G8" s="30" t="s">
        <v>268</v>
      </c>
      <c r="H8" s="30"/>
      <c r="I8" s="52"/>
      <c r="J8" s="52"/>
      <c r="K8" s="30"/>
      <c r="L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8" s="53" t="str">
        <f>IFERROR(INDEX(Parter[Type],MATCH(Kontakter[[#This Row],[Samarbeidspart]],Parter[Samarbeidspart],0)),"")</f>
        <v>Kommune</v>
      </c>
      <c r="N8" s="54">
        <f>IFERROR(INDEX(Parter[Orgnr],MATCH(Kontakter[[#This Row],[Samarbeidspart]],Parter[Samarbeidspart],0)),"")</f>
        <v>920290922</v>
      </c>
      <c r="O8" s="53" t="str">
        <f>IFERROR(INDEX(Parter[Postmottak],MATCH(Kontakter[[#This Row],[Samarbeidspart]],Parter[Samarbeidspart],0))&amp;"","")</f>
        <v>post@alver.kommune.no</v>
      </c>
    </row>
    <row r="9" spans="1:16" x14ac:dyDescent="0.3">
      <c r="B9" s="30" t="s">
        <v>91</v>
      </c>
      <c r="C9" s="30" t="s">
        <v>43</v>
      </c>
      <c r="D9" s="30" t="s">
        <v>269</v>
      </c>
      <c r="E9" s="30"/>
      <c r="F9" s="30"/>
      <c r="G9" s="30" t="s">
        <v>270</v>
      </c>
      <c r="H9" s="30"/>
      <c r="I9" s="52"/>
      <c r="J9" s="52">
        <v>46007</v>
      </c>
      <c r="K9" s="30" t="s">
        <v>271</v>
      </c>
      <c r="L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9" s="53" t="str">
        <f>IFERROR(INDEX(Parter[Type],MATCH(Kontakter[[#This Row],[Samarbeidspart]],Parter[Samarbeidspart],0)),"")</f>
        <v>Kommune</v>
      </c>
      <c r="N9" s="54">
        <f>IFERROR(INDEX(Parter[Orgnr],MATCH(Kontakter[[#This Row],[Samarbeidspart]],Parter[Samarbeidspart],0)),"")</f>
        <v>964338442</v>
      </c>
      <c r="O9" s="53" t="str">
        <f>IFERROR(INDEX(Parter[Postmottak],MATCH(Kontakter[[#This Row],[Samarbeidspart]],Parter[Samarbeidspart],0))&amp;"","")</f>
        <v>postmottak@askoy.kommune.no</v>
      </c>
    </row>
    <row r="10" spans="1:16" x14ac:dyDescent="0.3">
      <c r="B10" s="30" t="s">
        <v>91</v>
      </c>
      <c r="C10" s="30" t="s">
        <v>43</v>
      </c>
      <c r="D10" s="30" t="s">
        <v>272</v>
      </c>
      <c r="E10" s="30" t="s">
        <v>273</v>
      </c>
      <c r="F10" s="30"/>
      <c r="G10" s="30" t="s">
        <v>270</v>
      </c>
      <c r="H10" s="30"/>
      <c r="I10" s="52">
        <v>46007</v>
      </c>
      <c r="J10" s="52"/>
      <c r="K10" s="30"/>
      <c r="L1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0" s="53" t="str">
        <f>IFERROR(INDEX(Parter[Type],MATCH(Kontakter[[#This Row],[Samarbeidspart]],Parter[Samarbeidspart],0)),"")</f>
        <v>Kommune</v>
      </c>
      <c r="N10" s="54">
        <f>IFERROR(INDEX(Parter[Orgnr],MATCH(Kontakter[[#This Row],[Samarbeidspart]],Parter[Samarbeidspart],0)),"")</f>
        <v>964338442</v>
      </c>
      <c r="O10" s="53" t="str">
        <f>IFERROR(INDEX(Parter[Postmottak],MATCH(Kontakter[[#This Row],[Samarbeidspart]],Parter[Samarbeidspart],0))&amp;"","")</f>
        <v>postmottak@askoy.kommune.no</v>
      </c>
    </row>
    <row r="11" spans="1:16" x14ac:dyDescent="0.3">
      <c r="B11" s="30" t="s">
        <v>91</v>
      </c>
      <c r="C11" s="30" t="s">
        <v>265</v>
      </c>
      <c r="D11" s="30" t="s">
        <v>274</v>
      </c>
      <c r="E11" s="30"/>
      <c r="F11" s="30" t="s">
        <v>275</v>
      </c>
      <c r="G11" s="30" t="s">
        <v>276</v>
      </c>
      <c r="H11" s="30"/>
      <c r="I11" s="52"/>
      <c r="J11" s="52"/>
      <c r="K11" s="30"/>
      <c r="L1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1" s="53" t="str">
        <f>IFERROR(INDEX(Parter[Type],MATCH(Kontakter[[#This Row],[Samarbeidspart]],Parter[Samarbeidspart],0)),"")</f>
        <v>Kommune</v>
      </c>
      <c r="N11" s="54">
        <f>IFERROR(INDEX(Parter[Orgnr],MATCH(Kontakter[[#This Row],[Samarbeidspart]],Parter[Samarbeidspart],0)),"")</f>
        <v>964338442</v>
      </c>
      <c r="O11" s="53" t="str">
        <f>IFERROR(INDEX(Parter[Postmottak],MATCH(Kontakter[[#This Row],[Samarbeidspart]],Parter[Samarbeidspart],0))&amp;"","")</f>
        <v>postmottak@askoy.kommune.no</v>
      </c>
    </row>
    <row r="12" spans="1:16" x14ac:dyDescent="0.3">
      <c r="B12" s="30" t="s">
        <v>92</v>
      </c>
      <c r="C12" s="30" t="s">
        <v>43</v>
      </c>
      <c r="D12" s="30" t="s">
        <v>277</v>
      </c>
      <c r="E12" s="30" t="s">
        <v>278</v>
      </c>
      <c r="F12" s="30" t="s">
        <v>279</v>
      </c>
      <c r="G12" s="30" t="s">
        <v>280</v>
      </c>
      <c r="H12" s="30"/>
      <c r="I12" s="52"/>
      <c r="J12" s="52"/>
      <c r="K12" s="30"/>
      <c r="L1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2" s="53" t="str">
        <f>IFERROR(INDEX(Parter[Type],MATCH(Kontakter[[#This Row],[Samarbeidspart]],Parter[Samarbeidspart],0)),"")</f>
        <v>Kommune</v>
      </c>
      <c r="N12" s="54">
        <f>IFERROR(INDEX(Parter[Orgnr],MATCH(Kontakter[[#This Row],[Samarbeidspart]],Parter[Samarbeidspart],0)),"")</f>
        <v>941139787</v>
      </c>
      <c r="O12" s="53" t="str">
        <f>IFERROR(INDEX(Parter[Postmottak],MATCH(Kontakter[[#This Row],[Samarbeidspart]],Parter[Samarbeidspart],0))&amp;"","")</f>
        <v>postmottak@austevoll.kommune.no</v>
      </c>
    </row>
    <row r="13" spans="1:16" x14ac:dyDescent="0.3">
      <c r="B13" s="30" t="s">
        <v>93</v>
      </c>
      <c r="C13" s="30" t="s">
        <v>43</v>
      </c>
      <c r="D13" s="30" t="s">
        <v>281</v>
      </c>
      <c r="E13" s="30"/>
      <c r="F13" s="30" t="s">
        <v>282</v>
      </c>
      <c r="G13" s="30" t="s">
        <v>283</v>
      </c>
      <c r="H13" s="30"/>
      <c r="I13" s="52"/>
      <c r="J13" s="52">
        <v>43951</v>
      </c>
      <c r="K13" s="30"/>
      <c r="L1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13" s="53" t="str">
        <f>IFERROR(INDEX(Parter[Type],MATCH(Kontakter[[#This Row],[Samarbeidspart]],Parter[Samarbeidspart],0)),"")</f>
        <v>Kommune</v>
      </c>
      <c r="N13" s="54">
        <f>IFERROR(INDEX(Parter[Orgnr],MATCH(Kontakter[[#This Row],[Samarbeidspart]],Parter[Samarbeidspart],0)),"")</f>
        <v>948350823</v>
      </c>
      <c r="O13" s="53" t="str">
        <f>IFERROR(INDEX(Parter[Postmottak],MATCH(Kontakter[[#This Row],[Samarbeidspart]],Parter[Samarbeidspart],0))&amp;"","")</f>
        <v>post@austrheim.kommune.no</v>
      </c>
    </row>
    <row r="14" spans="1:16" x14ac:dyDescent="0.3">
      <c r="B14" s="30" t="s">
        <v>93</v>
      </c>
      <c r="C14" s="30" t="s">
        <v>43</v>
      </c>
      <c r="D14" s="30" t="s">
        <v>284</v>
      </c>
      <c r="E14" s="30"/>
      <c r="F14" s="30"/>
      <c r="G14" s="30" t="s">
        <v>285</v>
      </c>
      <c r="H14" s="30"/>
      <c r="I14" s="52">
        <v>43951</v>
      </c>
      <c r="J14" s="52">
        <v>44131</v>
      </c>
      <c r="K14" s="30"/>
      <c r="L1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14" s="53" t="str">
        <f>IFERROR(INDEX(Parter[Type],MATCH(Kontakter[[#This Row],[Samarbeidspart]],Parter[Samarbeidspart],0)),"")</f>
        <v>Kommune</v>
      </c>
      <c r="N14" s="54">
        <f>IFERROR(INDEX(Parter[Orgnr],MATCH(Kontakter[[#This Row],[Samarbeidspart]],Parter[Samarbeidspart],0)),"")</f>
        <v>948350823</v>
      </c>
      <c r="O14" s="53" t="str">
        <f>IFERROR(INDEX(Parter[Postmottak],MATCH(Kontakter[[#This Row],[Samarbeidspart]],Parter[Samarbeidspart],0))&amp;"","")</f>
        <v>post@austrheim.kommune.no</v>
      </c>
    </row>
    <row r="15" spans="1:16" x14ac:dyDescent="0.3">
      <c r="B15" s="30" t="s">
        <v>93</v>
      </c>
      <c r="C15" s="30" t="s">
        <v>43</v>
      </c>
      <c r="D15" s="30" t="s">
        <v>286</v>
      </c>
      <c r="E15" s="30" t="s">
        <v>287</v>
      </c>
      <c r="F15" s="30"/>
      <c r="G15" s="30" t="s">
        <v>288</v>
      </c>
      <c r="H15" s="30"/>
      <c r="I15" s="52">
        <v>44131</v>
      </c>
      <c r="J15" s="52"/>
      <c r="K15" s="30"/>
      <c r="L1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5" s="53" t="str">
        <f>IFERROR(INDEX(Parter[Type],MATCH(Kontakter[[#This Row],[Samarbeidspart]],Parter[Samarbeidspart],0)),"")</f>
        <v>Kommune</v>
      </c>
      <c r="N15" s="54">
        <f>IFERROR(INDEX(Parter[Orgnr],MATCH(Kontakter[[#This Row],[Samarbeidspart]],Parter[Samarbeidspart],0)),"")</f>
        <v>948350823</v>
      </c>
      <c r="O15" s="53" t="str">
        <f>IFERROR(INDEX(Parter[Postmottak],MATCH(Kontakter[[#This Row],[Samarbeidspart]],Parter[Samarbeidspart],0))&amp;"","")</f>
        <v>post@austrheim.kommune.no</v>
      </c>
    </row>
    <row r="16" spans="1:16" x14ac:dyDescent="0.3">
      <c r="B16" s="30" t="s">
        <v>94</v>
      </c>
      <c r="C16" s="30" t="s">
        <v>43</v>
      </c>
      <c r="D16" s="30" t="s">
        <v>289</v>
      </c>
      <c r="E16" s="30" t="s">
        <v>290</v>
      </c>
      <c r="F16" s="30"/>
      <c r="G16" s="30" t="s">
        <v>291</v>
      </c>
      <c r="H16" s="30"/>
      <c r="I16" s="52"/>
      <c r="J16" s="52"/>
      <c r="K16" s="30"/>
      <c r="L1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6" s="53" t="str">
        <f>IFERROR(INDEX(Parter[Type],MATCH(Kontakter[[#This Row],[Samarbeidspart]],Parter[Samarbeidspart],0)),"")</f>
        <v>Kommune</v>
      </c>
      <c r="N16" s="54">
        <f>IFERROR(INDEX(Parter[Orgnr],MATCH(Kontakter[[#This Row],[Samarbeidspart]],Parter[Samarbeidspart],0)),"")</f>
        <v>844458312</v>
      </c>
      <c r="O16" s="53" t="str">
        <f>IFERROR(INDEX(Parter[Postmottak],MATCH(Kontakter[[#This Row],[Samarbeidspart]],Parter[Samarbeidspart],0))&amp;"","")</f>
        <v>postmottak@bjornafjorden.kommune.no</v>
      </c>
    </row>
    <row r="17" spans="2:15" x14ac:dyDescent="0.3">
      <c r="B17" s="30" t="s">
        <v>94</v>
      </c>
      <c r="C17" s="30" t="s">
        <v>265</v>
      </c>
      <c r="D17" s="30" t="s">
        <v>292</v>
      </c>
      <c r="E17" s="30" t="s">
        <v>293</v>
      </c>
      <c r="F17" s="30"/>
      <c r="G17" s="30" t="s">
        <v>294</v>
      </c>
      <c r="H17" s="30"/>
      <c r="I17" s="52"/>
      <c r="J17" s="52"/>
      <c r="K17" s="30"/>
      <c r="L1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17" s="53" t="str">
        <f>IFERROR(INDEX(Parter[Type],MATCH(Kontakter[[#This Row],[Samarbeidspart]],Parter[Samarbeidspart],0)),"")</f>
        <v>Kommune</v>
      </c>
      <c r="N17" s="54">
        <f>IFERROR(INDEX(Parter[Orgnr],MATCH(Kontakter[[#This Row],[Samarbeidspart]],Parter[Samarbeidspart],0)),"")</f>
        <v>844458312</v>
      </c>
      <c r="O17" s="53" t="str">
        <f>IFERROR(INDEX(Parter[Postmottak],MATCH(Kontakter[[#This Row],[Samarbeidspart]],Parter[Samarbeidspart],0))&amp;"","")</f>
        <v>postmottak@bjornafjorden.kommune.no</v>
      </c>
    </row>
    <row r="18" spans="2:15" x14ac:dyDescent="0.3">
      <c r="B18" s="30" t="s">
        <v>95</v>
      </c>
      <c r="C18" s="30" t="s">
        <v>43</v>
      </c>
      <c r="D18" s="30" t="s">
        <v>295</v>
      </c>
      <c r="E18" s="30" t="s">
        <v>296</v>
      </c>
      <c r="F18" s="30" t="s">
        <v>297</v>
      </c>
      <c r="G18" s="30" t="s">
        <v>298</v>
      </c>
      <c r="H18" s="30"/>
      <c r="I18" s="52"/>
      <c r="J18" s="52">
        <v>44511</v>
      </c>
      <c r="K18" s="30"/>
      <c r="L1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18" s="53" t="str">
        <f>IFERROR(INDEX(Parter[Type],MATCH(Kontakter[[#This Row],[Samarbeidspart]],Parter[Samarbeidspart],0)),"")</f>
        <v>Kommune</v>
      </c>
      <c r="N18" s="54">
        <f>IFERROR(INDEX(Parter[Orgnr],MATCH(Kontakter[[#This Row],[Samarbeidspart]],Parter[Samarbeidspart],0)),"")</f>
        <v>944233199</v>
      </c>
      <c r="O18" s="53" t="str">
        <f>IFERROR(INDEX(Parter[Postmottak],MATCH(Kontakter[[#This Row],[Samarbeidspart]],Parter[Samarbeidspart],0))&amp;"","")</f>
        <v>postmottak@kvam.kommune.no</v>
      </c>
    </row>
    <row r="19" spans="2:15" x14ac:dyDescent="0.3">
      <c r="B19" s="30" t="s">
        <v>95</v>
      </c>
      <c r="C19" s="30" t="s">
        <v>43</v>
      </c>
      <c r="D19" s="30" t="s">
        <v>299</v>
      </c>
      <c r="E19" s="30"/>
      <c r="F19" s="30" t="s">
        <v>297</v>
      </c>
      <c r="G19" s="30"/>
      <c r="H19" s="30"/>
      <c r="I19" s="52">
        <v>44511</v>
      </c>
      <c r="J19" s="52">
        <v>46280</v>
      </c>
      <c r="K19" s="30" t="s">
        <v>300</v>
      </c>
      <c r="L1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19" s="53" t="str">
        <f>IFERROR(INDEX(Parter[Type],MATCH(Kontakter[[#This Row],[Samarbeidspart]],Parter[Samarbeidspart],0)),"")</f>
        <v>Kommune</v>
      </c>
      <c r="N19" s="54">
        <f>IFERROR(INDEX(Parter[Orgnr],MATCH(Kontakter[[#This Row],[Samarbeidspart]],Parter[Samarbeidspart],0)),"")</f>
        <v>944233199</v>
      </c>
      <c r="O19" s="53" t="str">
        <f>IFERROR(INDEX(Parter[Postmottak],MATCH(Kontakter[[#This Row],[Samarbeidspart]],Parter[Samarbeidspart],0))&amp;"","")</f>
        <v>postmottak@kvam.kommune.no</v>
      </c>
    </row>
    <row r="20" spans="2:15" x14ac:dyDescent="0.3">
      <c r="B20" s="30" t="s">
        <v>95</v>
      </c>
      <c r="C20" s="30" t="s">
        <v>43</v>
      </c>
      <c r="D20" s="30" t="s">
        <v>301</v>
      </c>
      <c r="E20" s="30" t="s">
        <v>302</v>
      </c>
      <c r="F20" s="30" t="s">
        <v>297</v>
      </c>
      <c r="G20" s="30" t="s">
        <v>303</v>
      </c>
      <c r="H20" s="30"/>
      <c r="I20" s="52">
        <v>46280</v>
      </c>
      <c r="J20" s="52"/>
      <c r="K20" s="30"/>
      <c r="L2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0" s="53" t="str">
        <f>IFERROR(INDEX(Parter[Type],MATCH(Kontakter[[#This Row],[Samarbeidspart]],Parter[Samarbeidspart],0)),"")</f>
        <v>Kommune</v>
      </c>
      <c r="N20" s="54">
        <f>IFERROR(INDEX(Parter[Orgnr],MATCH(Kontakter[[#This Row],[Samarbeidspart]],Parter[Samarbeidspart],0)),"")</f>
        <v>944233199</v>
      </c>
      <c r="O20" s="53" t="str">
        <f>IFERROR(INDEX(Parter[Postmottak],MATCH(Kontakter[[#This Row],[Samarbeidspart]],Parter[Samarbeidspart],0))&amp;"","")</f>
        <v>postmottak@kvam.kommune.no</v>
      </c>
    </row>
    <row r="21" spans="2:15" x14ac:dyDescent="0.3">
      <c r="B21" s="30" t="s">
        <v>95</v>
      </c>
      <c r="C21" s="30" t="s">
        <v>265</v>
      </c>
      <c r="D21" s="30" t="s">
        <v>304</v>
      </c>
      <c r="E21" s="30" t="s">
        <v>305</v>
      </c>
      <c r="F21" s="30"/>
      <c r="G21" s="30" t="s">
        <v>303</v>
      </c>
      <c r="H21" s="30"/>
      <c r="I21" s="52"/>
      <c r="J21" s="52"/>
      <c r="K21" s="30"/>
      <c r="L2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1" s="53" t="str">
        <f>IFERROR(INDEX(Parter[Type],MATCH(Kontakter[[#This Row],[Samarbeidspart]],Parter[Samarbeidspart],0)),"")</f>
        <v>Kommune</v>
      </c>
      <c r="N21" s="54">
        <f>IFERROR(INDEX(Parter[Orgnr],MATCH(Kontakter[[#This Row],[Samarbeidspart]],Parter[Samarbeidspart],0)),"")</f>
        <v>944233199</v>
      </c>
      <c r="O21" s="53" t="str">
        <f>IFERROR(INDEX(Parter[Postmottak],MATCH(Kontakter[[#This Row],[Samarbeidspart]],Parter[Samarbeidspart],0))&amp;"","")</f>
        <v>postmottak@kvam.kommune.no</v>
      </c>
    </row>
    <row r="22" spans="2:15" x14ac:dyDescent="0.3">
      <c r="B22" s="30" t="s">
        <v>96</v>
      </c>
      <c r="C22" s="30" t="s">
        <v>43</v>
      </c>
      <c r="D22" s="30" t="s">
        <v>306</v>
      </c>
      <c r="E22" s="30" t="s">
        <v>307</v>
      </c>
      <c r="F22" s="30" t="s">
        <v>308</v>
      </c>
      <c r="G22" s="30" t="s">
        <v>309</v>
      </c>
      <c r="H22" s="30"/>
      <c r="I22" s="52"/>
      <c r="J22" s="52"/>
      <c r="K22" s="30"/>
      <c r="L2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2" s="53" t="str">
        <f>IFERROR(INDEX(Parter[Type],MATCH(Kontakter[[#This Row],[Samarbeidspart]],Parter[Samarbeidspart],0)),"")</f>
        <v>Kommune</v>
      </c>
      <c r="N22" s="54">
        <f>IFERROR(INDEX(Parter[Orgnr],MATCH(Kontakter[[#This Row],[Samarbeidspart]],Parter[Samarbeidspart],0)),"")</f>
        <v>945627913</v>
      </c>
      <c r="O22" s="53" t="str">
        <f>IFERROR(INDEX(Parter[Postmottak],MATCH(Kontakter[[#This Row],[Samarbeidspart]],Parter[Samarbeidspart],0))&amp;"","")</f>
        <v>post@masfjorden.kommune.no</v>
      </c>
    </row>
    <row r="23" spans="2:15" x14ac:dyDescent="0.3">
      <c r="B23" s="30" t="s">
        <v>96</v>
      </c>
      <c r="C23" s="30" t="s">
        <v>265</v>
      </c>
      <c r="D23" s="30" t="s">
        <v>266</v>
      </c>
      <c r="E23" s="30" t="s">
        <v>267</v>
      </c>
      <c r="F23" s="30"/>
      <c r="G23" s="30" t="s">
        <v>268</v>
      </c>
      <c r="H23" s="30"/>
      <c r="I23" s="52"/>
      <c r="J23" s="52"/>
      <c r="K23" s="30"/>
      <c r="L2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3" s="53" t="str">
        <f>IFERROR(INDEX(Parter[Type],MATCH(Kontakter[[#This Row],[Samarbeidspart]],Parter[Samarbeidspart],0)),"")</f>
        <v>Kommune</v>
      </c>
      <c r="N23" s="54">
        <f>IFERROR(INDEX(Parter[Orgnr],MATCH(Kontakter[[#This Row],[Samarbeidspart]],Parter[Samarbeidspart],0)),"")</f>
        <v>945627913</v>
      </c>
      <c r="O23" s="53" t="str">
        <f>IFERROR(INDEX(Parter[Postmottak],MATCH(Kontakter[[#This Row],[Samarbeidspart]],Parter[Samarbeidspart],0))&amp;"","")</f>
        <v>post@masfjorden.kommune.no</v>
      </c>
    </row>
    <row r="24" spans="2:15" x14ac:dyDescent="0.3">
      <c r="B24" s="30" t="s">
        <v>97</v>
      </c>
      <c r="C24" s="30" t="s">
        <v>43</v>
      </c>
      <c r="D24" s="30" t="s">
        <v>310</v>
      </c>
      <c r="E24" s="30" t="s">
        <v>311</v>
      </c>
      <c r="F24" s="30" t="s">
        <v>312</v>
      </c>
      <c r="G24" s="30" t="s">
        <v>313</v>
      </c>
      <c r="H24" s="30"/>
      <c r="I24" s="52"/>
      <c r="J24" s="52"/>
      <c r="K24" s="30"/>
      <c r="L2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4" s="53" t="str">
        <f>IFERROR(INDEX(Parter[Type],MATCH(Kontakter[[#This Row],[Samarbeidspart]],Parter[Samarbeidspart],0)),"")</f>
        <v>Kommune</v>
      </c>
      <c r="N24" s="54">
        <f>IFERROR(INDEX(Parter[Orgnr],MATCH(Kontakter[[#This Row],[Samarbeidspart]],Parter[Samarbeidspart],0)),"")</f>
        <v>964969302</v>
      </c>
      <c r="O24" s="53" t="str">
        <f>IFERROR(INDEX(Parter[Postmottak],MATCH(Kontakter[[#This Row],[Samarbeidspart]],Parter[Samarbeidspart],0))&amp;"","")</f>
        <v>postmottak@modalen.kommune.no</v>
      </c>
    </row>
    <row r="25" spans="2:15" x14ac:dyDescent="0.3">
      <c r="B25" s="30" t="s">
        <v>97</v>
      </c>
      <c r="C25" s="30" t="s">
        <v>265</v>
      </c>
      <c r="D25" s="30" t="s">
        <v>266</v>
      </c>
      <c r="E25" s="30" t="s">
        <v>267</v>
      </c>
      <c r="F25" s="30"/>
      <c r="G25" s="30" t="s">
        <v>268</v>
      </c>
      <c r="H25" s="30"/>
      <c r="I25" s="52"/>
      <c r="J25" s="52"/>
      <c r="K25" s="30"/>
      <c r="L2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5" s="53" t="str">
        <f>IFERROR(INDEX(Parter[Type],MATCH(Kontakter[[#This Row],[Samarbeidspart]],Parter[Samarbeidspart],0)),"")</f>
        <v>Kommune</v>
      </c>
      <c r="N25" s="54">
        <f>IFERROR(INDEX(Parter[Orgnr],MATCH(Kontakter[[#This Row],[Samarbeidspart]],Parter[Samarbeidspart],0)),"")</f>
        <v>964969302</v>
      </c>
      <c r="O25" s="53" t="str">
        <f>IFERROR(INDEX(Parter[Postmottak],MATCH(Kontakter[[#This Row],[Samarbeidspart]],Parter[Samarbeidspart],0))&amp;"","")</f>
        <v>postmottak@modalen.kommune.no</v>
      </c>
    </row>
    <row r="26" spans="2:15" x14ac:dyDescent="0.3">
      <c r="B26" s="30" t="s">
        <v>98</v>
      </c>
      <c r="C26" s="30" t="s">
        <v>43</v>
      </c>
      <c r="D26" s="30" t="s">
        <v>314</v>
      </c>
      <c r="E26" s="30" t="s">
        <v>315</v>
      </c>
      <c r="F26" s="30" t="s">
        <v>316</v>
      </c>
      <c r="G26" s="30" t="s">
        <v>317</v>
      </c>
      <c r="H26" s="30"/>
      <c r="I26" s="52"/>
      <c r="J26" s="52"/>
      <c r="K26" s="30"/>
      <c r="L2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6" s="53" t="str">
        <f>IFERROR(INDEX(Parter[Type],MATCH(Kontakter[[#This Row],[Samarbeidspart]],Parter[Samarbeidspart],0)),"")</f>
        <v>Kommune</v>
      </c>
      <c r="N26" s="54">
        <f>IFERROR(INDEX(Parter[Orgnr],MATCH(Kontakter[[#This Row],[Samarbeidspart]],Parter[Samarbeidspart],0)),"")</f>
        <v>864338712</v>
      </c>
      <c r="O26" s="53" t="str">
        <f>IFERROR(INDEX(Parter[Postmottak],MATCH(Kontakter[[#This Row],[Samarbeidspart]],Parter[Samarbeidspart],0))&amp;"","")</f>
        <v>post@osteroy.kommune.no</v>
      </c>
    </row>
    <row r="27" spans="2:15" x14ac:dyDescent="0.3">
      <c r="B27" s="30" t="s">
        <v>98</v>
      </c>
      <c r="C27" s="30" t="s">
        <v>265</v>
      </c>
      <c r="D27" s="30" t="s">
        <v>266</v>
      </c>
      <c r="E27" s="30" t="s">
        <v>267</v>
      </c>
      <c r="F27" s="30"/>
      <c r="G27" s="30" t="s">
        <v>268</v>
      </c>
      <c r="H27" s="30"/>
      <c r="I27" s="52"/>
      <c r="J27" s="52"/>
      <c r="K27" s="30"/>
      <c r="L2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27" s="53" t="str">
        <f>IFERROR(INDEX(Parter[Type],MATCH(Kontakter[[#This Row],[Samarbeidspart]],Parter[Samarbeidspart],0)),"")</f>
        <v>Kommune</v>
      </c>
      <c r="N27" s="54">
        <f>IFERROR(INDEX(Parter[Orgnr],MATCH(Kontakter[[#This Row],[Samarbeidspart]],Parter[Samarbeidspart],0)),"")</f>
        <v>864338712</v>
      </c>
      <c r="O27" s="53" t="str">
        <f>IFERROR(INDEX(Parter[Postmottak],MATCH(Kontakter[[#This Row],[Samarbeidspart]],Parter[Samarbeidspart],0))&amp;"","")</f>
        <v>post@osteroy.kommune.no</v>
      </c>
    </row>
    <row r="28" spans="2:15" x14ac:dyDescent="0.3">
      <c r="B28" s="30" t="s">
        <v>99</v>
      </c>
      <c r="C28" s="30" t="s">
        <v>43</v>
      </c>
      <c r="D28" s="30" t="s">
        <v>318</v>
      </c>
      <c r="E28" s="30" t="s">
        <v>319</v>
      </c>
      <c r="F28" s="30" t="s">
        <v>320</v>
      </c>
      <c r="G28" s="30" t="s">
        <v>321</v>
      </c>
      <c r="H28" s="30"/>
      <c r="I28" s="52"/>
      <c r="J28" s="52">
        <v>45139</v>
      </c>
      <c r="K28" s="30"/>
      <c r="L2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28" s="53" t="str">
        <f>IFERROR(INDEX(Parter[Type],MATCH(Kontakter[[#This Row],[Samarbeidspart]],Parter[Samarbeidspart],0)),"")</f>
        <v>Kommune</v>
      </c>
      <c r="N28" s="54">
        <f>IFERROR(INDEX(Parter[Orgnr],MATCH(Kontakter[[#This Row],[Samarbeidspart]],Parter[Samarbeidspart],0)),"")</f>
        <v>964968985</v>
      </c>
      <c r="O28" s="53" t="str">
        <f>IFERROR(INDEX(Parter[Postmottak],MATCH(Kontakter[[#This Row],[Samarbeidspart]],Parter[Samarbeidspart],0))&amp;"","")</f>
        <v>postmottak@samnanger.kommune.no</v>
      </c>
    </row>
    <row r="29" spans="2:15" x14ac:dyDescent="0.3">
      <c r="B29" s="30" t="s">
        <v>99</v>
      </c>
      <c r="C29" s="30" t="s">
        <v>43</v>
      </c>
      <c r="D29" s="30" t="s">
        <v>322</v>
      </c>
      <c r="E29" s="30" t="s">
        <v>323</v>
      </c>
      <c r="F29" s="30" t="s">
        <v>324</v>
      </c>
      <c r="G29" s="30" t="s">
        <v>321</v>
      </c>
      <c r="H29" s="30"/>
      <c r="I29" s="52">
        <v>45139</v>
      </c>
      <c r="J29" s="52">
        <v>46316</v>
      </c>
      <c r="K29" s="30"/>
      <c r="L2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29" s="53" t="str">
        <f>IFERROR(INDEX(Parter[Type],MATCH(Kontakter[[#This Row],[Samarbeidspart]],Parter[Samarbeidspart],0)),"")</f>
        <v>Kommune</v>
      </c>
      <c r="N29" s="54">
        <f>IFERROR(INDEX(Parter[Orgnr],MATCH(Kontakter[[#This Row],[Samarbeidspart]],Parter[Samarbeidspart],0)),"")</f>
        <v>964968985</v>
      </c>
      <c r="O29" s="53" t="str">
        <f>IFERROR(INDEX(Parter[Postmottak],MATCH(Kontakter[[#This Row],[Samarbeidspart]],Parter[Samarbeidspart],0))&amp;"","")</f>
        <v>postmottak@samnanger.kommune.no</v>
      </c>
    </row>
    <row r="30" spans="2:15" x14ac:dyDescent="0.3">
      <c r="B30" s="30" t="s">
        <v>99</v>
      </c>
      <c r="C30" s="30" t="s">
        <v>265</v>
      </c>
      <c r="D30" s="30" t="s">
        <v>322</v>
      </c>
      <c r="E30" s="30" t="s">
        <v>323</v>
      </c>
      <c r="F30" s="30" t="s">
        <v>324</v>
      </c>
      <c r="G30" s="30" t="s">
        <v>321</v>
      </c>
      <c r="H30" s="30"/>
      <c r="I30" s="52"/>
      <c r="J30" s="52"/>
      <c r="K30" s="30"/>
      <c r="L3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0" s="53" t="str">
        <f>IFERROR(INDEX(Parter[Type],MATCH(Kontakter[[#This Row],[Samarbeidspart]],Parter[Samarbeidspart],0)),"")</f>
        <v>Kommune</v>
      </c>
      <c r="N30" s="54">
        <f>IFERROR(INDEX(Parter[Orgnr],MATCH(Kontakter[[#This Row],[Samarbeidspart]],Parter[Samarbeidspart],0)),"")</f>
        <v>964968985</v>
      </c>
      <c r="O30" s="53" t="str">
        <f>IFERROR(INDEX(Parter[Postmottak],MATCH(Kontakter[[#This Row],[Samarbeidspart]],Parter[Samarbeidspart],0))&amp;"","")</f>
        <v>postmottak@samnanger.kommune.no</v>
      </c>
    </row>
    <row r="31" spans="2:15" x14ac:dyDescent="0.3">
      <c r="B31" s="30" t="s">
        <v>100</v>
      </c>
      <c r="C31" s="30" t="s">
        <v>43</v>
      </c>
      <c r="D31" s="30" t="s">
        <v>325</v>
      </c>
      <c r="E31" s="30" t="s">
        <v>326</v>
      </c>
      <c r="F31" s="30"/>
      <c r="G31" s="30" t="s">
        <v>327</v>
      </c>
      <c r="H31" s="30"/>
      <c r="I31" s="52"/>
      <c r="J31" s="52"/>
      <c r="K31" s="30"/>
      <c r="L3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1" s="53" t="str">
        <f>IFERROR(INDEX(Parter[Type],MATCH(Kontakter[[#This Row],[Samarbeidspart]],Parter[Samarbeidspart],0)),"")</f>
        <v>Kommune</v>
      </c>
      <c r="N31" s="54">
        <f>IFERROR(INDEX(Parter[Orgnr],MATCH(Kontakter[[#This Row],[Samarbeidspart]],Parter[Samarbeidspart],0)),"")</f>
        <v>920500633</v>
      </c>
      <c r="O31" s="53" t="str">
        <f>IFERROR(INDEX(Parter[Postmottak],MATCH(Kontakter[[#This Row],[Samarbeidspart]],Parter[Samarbeidspart],0))&amp;"","")</f>
        <v>postmottak@ullensvang.kommune.no</v>
      </c>
    </row>
    <row r="32" spans="2:15" x14ac:dyDescent="0.3">
      <c r="B32" s="30" t="s">
        <v>100</v>
      </c>
      <c r="C32" s="30" t="s">
        <v>265</v>
      </c>
      <c r="D32" s="30" t="s">
        <v>328</v>
      </c>
      <c r="E32" s="30" t="s">
        <v>329</v>
      </c>
      <c r="F32" s="30"/>
      <c r="G32" s="30" t="s">
        <v>330</v>
      </c>
      <c r="H32" s="30"/>
      <c r="I32" s="52"/>
      <c r="J32" s="52"/>
      <c r="K32" s="30"/>
      <c r="L3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2" s="53" t="str">
        <f>IFERROR(INDEX(Parter[Type],MATCH(Kontakter[[#This Row],[Samarbeidspart]],Parter[Samarbeidspart],0)),"")</f>
        <v>Kommune</v>
      </c>
      <c r="N32" s="54">
        <f>IFERROR(INDEX(Parter[Orgnr],MATCH(Kontakter[[#This Row],[Samarbeidspart]],Parter[Samarbeidspart],0)),"")</f>
        <v>920500633</v>
      </c>
      <c r="O32" s="53" t="str">
        <f>IFERROR(INDEX(Parter[Postmottak],MATCH(Kontakter[[#This Row],[Samarbeidspart]],Parter[Samarbeidspart],0))&amp;"","")</f>
        <v>postmottak@ullensvang.kommune.no</v>
      </c>
    </row>
    <row r="33" spans="2:15" x14ac:dyDescent="0.3">
      <c r="B33" s="30" t="s">
        <v>101</v>
      </c>
      <c r="C33" s="30" t="s">
        <v>43</v>
      </c>
      <c r="D33" s="30" t="s">
        <v>331</v>
      </c>
      <c r="E33" s="30"/>
      <c r="F33" s="30" t="s">
        <v>332</v>
      </c>
      <c r="G33" s="30" t="s">
        <v>333</v>
      </c>
      <c r="H33" s="30" t="s">
        <v>334</v>
      </c>
      <c r="I33" s="52"/>
      <c r="J33" s="52">
        <v>44525</v>
      </c>
      <c r="K33" s="30"/>
      <c r="L3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33" s="53" t="str">
        <f>IFERROR(INDEX(Parter[Type],MATCH(Kontakter[[#This Row],[Samarbeidspart]],Parter[Samarbeidspart],0)),"")</f>
        <v>Kommune</v>
      </c>
      <c r="N33" s="54">
        <f>IFERROR(INDEX(Parter[Orgnr],MATCH(Kontakter[[#This Row],[Samarbeidspart]],Parter[Samarbeidspart],0)),"")</f>
        <v>961821967</v>
      </c>
      <c r="O33" s="53" t="str">
        <f>IFERROR(INDEX(Parter[Postmottak],MATCH(Kontakter[[#This Row],[Samarbeidspart]],Parter[Samarbeidspart],0))&amp;"","")</f>
        <v>post@vaksdal.kommune.no</v>
      </c>
    </row>
    <row r="34" spans="2:15" x14ac:dyDescent="0.3">
      <c r="B34" s="30" t="s">
        <v>101</v>
      </c>
      <c r="C34" s="30" t="s">
        <v>43</v>
      </c>
      <c r="D34" s="30" t="s">
        <v>335</v>
      </c>
      <c r="E34" s="30" t="s">
        <v>332</v>
      </c>
      <c r="F34" s="30"/>
      <c r="G34" s="30" t="s">
        <v>336</v>
      </c>
      <c r="H34" s="30" t="s">
        <v>334</v>
      </c>
      <c r="I34" s="52">
        <v>44525</v>
      </c>
      <c r="J34" s="52">
        <v>46203</v>
      </c>
      <c r="K34" s="30" t="s">
        <v>337</v>
      </c>
      <c r="L3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34" s="53" t="str">
        <f>IFERROR(INDEX(Parter[Type],MATCH(Kontakter[[#This Row],[Samarbeidspart]],Parter[Samarbeidspart],0)),"")</f>
        <v>Kommune</v>
      </c>
      <c r="N34" s="54">
        <f>IFERROR(INDEX(Parter[Orgnr],MATCH(Kontakter[[#This Row],[Samarbeidspart]],Parter[Samarbeidspart],0)),"")</f>
        <v>961821967</v>
      </c>
      <c r="O34" s="53" t="str">
        <f>IFERROR(INDEX(Parter[Postmottak],MATCH(Kontakter[[#This Row],[Samarbeidspart]],Parter[Samarbeidspart],0))&amp;"","")</f>
        <v>post@vaksdal.kommune.no</v>
      </c>
    </row>
    <row r="35" spans="2:15" x14ac:dyDescent="0.3">
      <c r="B35" s="30" t="s">
        <v>101</v>
      </c>
      <c r="C35" s="30" t="s">
        <v>43</v>
      </c>
      <c r="D35" s="30" t="s">
        <v>338</v>
      </c>
      <c r="E35" s="30" t="s">
        <v>339</v>
      </c>
      <c r="F35" s="30"/>
      <c r="G35" s="30" t="s">
        <v>340</v>
      </c>
      <c r="H35" s="30"/>
      <c r="I35" s="52">
        <v>46203</v>
      </c>
      <c r="J35" s="52"/>
      <c r="K35" s="30"/>
      <c r="L3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5" s="53" t="str">
        <f>IFERROR(INDEX(Parter[Type],MATCH(Kontakter[[#This Row],[Samarbeidspart]],Parter[Samarbeidspart],0)),"")</f>
        <v>Kommune</v>
      </c>
      <c r="N35" s="54">
        <f>IFERROR(INDEX(Parter[Orgnr],MATCH(Kontakter[[#This Row],[Samarbeidspart]],Parter[Samarbeidspart],0)),"")</f>
        <v>961821967</v>
      </c>
      <c r="O35" s="53" t="str">
        <f>IFERROR(INDEX(Parter[Postmottak],MATCH(Kontakter[[#This Row],[Samarbeidspart]],Parter[Samarbeidspart],0))&amp;"","")</f>
        <v>post@vaksdal.kommune.no</v>
      </c>
    </row>
    <row r="36" spans="2:15" x14ac:dyDescent="0.3">
      <c r="B36" s="30" t="s">
        <v>101</v>
      </c>
      <c r="C36" s="30" t="s">
        <v>265</v>
      </c>
      <c r="D36" s="30" t="s">
        <v>266</v>
      </c>
      <c r="E36" s="30" t="s">
        <v>267</v>
      </c>
      <c r="F36" s="30"/>
      <c r="G36" s="30" t="s">
        <v>268</v>
      </c>
      <c r="H36" s="30"/>
      <c r="I36" s="52"/>
      <c r="J36" s="52"/>
      <c r="K36" s="30"/>
      <c r="L3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6" s="53" t="str">
        <f>IFERROR(INDEX(Parter[Type],MATCH(Kontakter[[#This Row],[Samarbeidspart]],Parter[Samarbeidspart],0)),"")</f>
        <v>Kommune</v>
      </c>
      <c r="N36" s="54">
        <f>IFERROR(INDEX(Parter[Orgnr],MATCH(Kontakter[[#This Row],[Samarbeidspart]],Parter[Samarbeidspart],0)),"")</f>
        <v>961821967</v>
      </c>
      <c r="O36" s="53" t="str">
        <f>IFERROR(INDEX(Parter[Postmottak],MATCH(Kontakter[[#This Row],[Samarbeidspart]],Parter[Samarbeidspart],0))&amp;"","")</f>
        <v>post@vaksdal.kommune.no</v>
      </c>
    </row>
    <row r="37" spans="2:15" x14ac:dyDescent="0.3">
      <c r="B37" s="30" t="s">
        <v>102</v>
      </c>
      <c r="C37" s="30" t="s">
        <v>43</v>
      </c>
      <c r="D37" s="30" t="s">
        <v>341</v>
      </c>
      <c r="E37" s="30" t="s">
        <v>342</v>
      </c>
      <c r="F37" s="30"/>
      <c r="G37" s="30" t="s">
        <v>343</v>
      </c>
      <c r="H37" s="30"/>
      <c r="I37" s="52"/>
      <c r="J37" s="52"/>
      <c r="K37" s="30"/>
      <c r="L3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7" s="53" t="str">
        <f>IFERROR(INDEX(Parter[Type],MATCH(Kontakter[[#This Row],[Samarbeidspart]],Parter[Samarbeidspart],0)),"")</f>
        <v>Kommune</v>
      </c>
      <c r="N37" s="54">
        <f>IFERROR(INDEX(Parter[Orgnr],MATCH(Kontakter[[#This Row],[Samarbeidspart]],Parter[Samarbeidspart],0)),"")</f>
        <v>960510542</v>
      </c>
      <c r="O37" s="53" t="str">
        <f>IFERROR(INDEX(Parter[Postmottak],MATCH(Kontakter[[#This Row],[Samarbeidspart]],Parter[Samarbeidspart],0))&amp;"","")</f>
        <v>postmottak@voss.herad.no</v>
      </c>
    </row>
    <row r="38" spans="2:15" x14ac:dyDescent="0.3">
      <c r="B38" s="30" t="s">
        <v>102</v>
      </c>
      <c r="C38" s="30" t="s">
        <v>265</v>
      </c>
      <c r="D38" s="30" t="s">
        <v>344</v>
      </c>
      <c r="E38" s="30" t="s">
        <v>345</v>
      </c>
      <c r="F38" s="30"/>
      <c r="G38" s="30" t="s">
        <v>346</v>
      </c>
      <c r="H38" s="30"/>
      <c r="I38" s="52"/>
      <c r="J38" s="52"/>
      <c r="K38" s="30"/>
      <c r="L3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38" s="53" t="str">
        <f>IFERROR(INDEX(Parter[Type],MATCH(Kontakter[[#This Row],[Samarbeidspart]],Parter[Samarbeidspart],0)),"")</f>
        <v>Kommune</v>
      </c>
      <c r="N38" s="54">
        <f>IFERROR(INDEX(Parter[Orgnr],MATCH(Kontakter[[#This Row],[Samarbeidspart]],Parter[Samarbeidspart],0)),"")</f>
        <v>960510542</v>
      </c>
      <c r="O38" s="53" t="str">
        <f>IFERROR(INDEX(Parter[Postmottak],MATCH(Kontakter[[#This Row],[Samarbeidspart]],Parter[Samarbeidspart],0))&amp;"","")</f>
        <v>postmottak@voss.herad.no</v>
      </c>
    </row>
    <row r="39" spans="2:15" x14ac:dyDescent="0.3">
      <c r="B39" s="30" t="s">
        <v>103</v>
      </c>
      <c r="C39" s="30" t="s">
        <v>43</v>
      </c>
      <c r="D39" s="30" t="s">
        <v>347</v>
      </c>
      <c r="E39" s="30" t="s">
        <v>348</v>
      </c>
      <c r="F39" s="30" t="s">
        <v>349</v>
      </c>
      <c r="G39" s="30" t="s">
        <v>350</v>
      </c>
      <c r="H39" s="30"/>
      <c r="I39" s="52"/>
      <c r="J39" s="52">
        <v>43948</v>
      </c>
      <c r="K39" s="30"/>
      <c r="L3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39" s="53" t="str">
        <f>IFERROR(INDEX(Parter[Type],MATCH(Kontakter[[#This Row],[Samarbeidspart]],Parter[Samarbeidspart],0)),"")</f>
        <v>Kommune</v>
      </c>
      <c r="N39" s="54">
        <f>IFERROR(INDEX(Parter[Orgnr],MATCH(Kontakter[[#This Row],[Samarbeidspart]],Parter[Samarbeidspart],0)),"")</f>
        <v>922530890</v>
      </c>
      <c r="O39" s="53" t="str">
        <f>IFERROR(INDEX(Parter[Postmottak],MATCH(Kontakter[[#This Row],[Samarbeidspart]],Parter[Samarbeidspart],0))&amp;"","")</f>
        <v>postmottak@oygarden.kommune.no</v>
      </c>
    </row>
    <row r="40" spans="2:15" x14ac:dyDescent="0.3">
      <c r="B40" s="30" t="s">
        <v>103</v>
      </c>
      <c r="C40" s="30" t="s">
        <v>43</v>
      </c>
      <c r="D40" s="30" t="s">
        <v>351</v>
      </c>
      <c r="E40" s="30"/>
      <c r="F40" s="30" t="s">
        <v>352</v>
      </c>
      <c r="G40" s="30" t="s">
        <v>353</v>
      </c>
      <c r="H40" s="30"/>
      <c r="I40" s="52">
        <v>43948</v>
      </c>
      <c r="J40" s="52"/>
      <c r="K40" s="30"/>
      <c r="L4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0" s="53" t="str">
        <f>IFERROR(INDEX(Parter[Type],MATCH(Kontakter[[#This Row],[Samarbeidspart]],Parter[Samarbeidspart],0)),"")</f>
        <v>Kommune</v>
      </c>
      <c r="N40" s="54">
        <f>IFERROR(INDEX(Parter[Orgnr],MATCH(Kontakter[[#This Row],[Samarbeidspart]],Parter[Samarbeidspart],0)),"")</f>
        <v>922530890</v>
      </c>
      <c r="O40" s="53" t="str">
        <f>IFERROR(INDEX(Parter[Postmottak],MATCH(Kontakter[[#This Row],[Samarbeidspart]],Parter[Samarbeidspart],0))&amp;"","")</f>
        <v>postmottak@oygarden.kommune.no</v>
      </c>
    </row>
    <row r="41" spans="2:15" x14ac:dyDescent="0.3">
      <c r="B41" s="30" t="s">
        <v>103</v>
      </c>
      <c r="C41" s="30" t="s">
        <v>265</v>
      </c>
      <c r="D41" s="30" t="s">
        <v>351</v>
      </c>
      <c r="E41" s="30"/>
      <c r="F41" s="30" t="s">
        <v>352</v>
      </c>
      <c r="G41" s="30" t="s">
        <v>353</v>
      </c>
      <c r="H41" s="30"/>
      <c r="I41" s="52"/>
      <c r="J41" s="52"/>
      <c r="K41" s="30"/>
      <c r="L4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1" s="53" t="str">
        <f>IFERROR(INDEX(Parter[Type],MATCH(Kontakter[[#This Row],[Samarbeidspart]],Parter[Samarbeidspart],0)),"")</f>
        <v>Kommune</v>
      </c>
      <c r="N41" s="54">
        <f>IFERROR(INDEX(Parter[Orgnr],MATCH(Kontakter[[#This Row],[Samarbeidspart]],Parter[Samarbeidspart],0)),"")</f>
        <v>922530890</v>
      </c>
      <c r="O41" s="53" t="str">
        <f>IFERROR(INDEX(Parter[Postmottak],MATCH(Kontakter[[#This Row],[Samarbeidspart]],Parter[Samarbeidspart],0))&amp;"","")</f>
        <v>postmottak@oygarden.kommune.no</v>
      </c>
    </row>
    <row r="42" spans="2:15" x14ac:dyDescent="0.3">
      <c r="B42" s="30" t="s">
        <v>104</v>
      </c>
      <c r="C42" s="30" t="s">
        <v>43</v>
      </c>
      <c r="D42" s="30" t="s">
        <v>354</v>
      </c>
      <c r="E42" s="30" t="s">
        <v>355</v>
      </c>
      <c r="F42" s="30" t="s">
        <v>356</v>
      </c>
      <c r="G42" s="30" t="s">
        <v>357</v>
      </c>
      <c r="H42" s="30"/>
      <c r="I42" s="52"/>
      <c r="J42" s="52"/>
      <c r="K42" s="30"/>
      <c r="L4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2" s="53" t="str">
        <f>IFERROR(INDEX(Parter[Type],MATCH(Kontakter[[#This Row],[Samarbeidspart]],Parter[Samarbeidspart],0)),"")</f>
        <v>Private alders- og sykehjem</v>
      </c>
      <c r="N42" s="54">
        <f>IFERROR(INDEX(Parter[Orgnr],MATCH(Kontakter[[#This Row],[Samarbeidspart]],Parter[Samarbeidspart],0)),"")</f>
        <v>983948332</v>
      </c>
      <c r="O42" s="53" t="str">
        <f>IFERROR(INDEX(Parter[Postmottak],MATCH(Kontakter[[#This Row],[Samarbeidspart]],Parter[Samarbeidspart],0))&amp;"","")</f>
        <v>adventkirkensykehjemnordas@bergen.kommune.no</v>
      </c>
    </row>
    <row r="43" spans="2:15" x14ac:dyDescent="0.3">
      <c r="B43" s="30" t="s">
        <v>105</v>
      </c>
      <c r="C43" s="30" t="s">
        <v>43</v>
      </c>
      <c r="D43" s="30" t="s">
        <v>358</v>
      </c>
      <c r="E43" s="30" t="s">
        <v>359</v>
      </c>
      <c r="F43" s="30" t="s">
        <v>360</v>
      </c>
      <c r="G43" s="30" t="s">
        <v>361</v>
      </c>
      <c r="H43" s="30"/>
      <c r="I43" s="52"/>
      <c r="J43" s="52"/>
      <c r="K43" s="30"/>
      <c r="L4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3" s="53" t="str">
        <f>IFERROR(INDEX(Parter[Type],MATCH(Kontakter[[#This Row],[Samarbeidspart]],Parter[Samarbeidspart],0)),"")</f>
        <v>Private alders- og sykehjem</v>
      </c>
      <c r="N43" s="54">
        <f>IFERROR(INDEX(Parter[Orgnr],MATCH(Kontakter[[#This Row],[Samarbeidspart]],Parter[Samarbeidspart],0)),"")</f>
        <v>997273826</v>
      </c>
      <c r="O43" s="53" t="str">
        <f>IFERROR(INDEX(Parter[Postmottak],MATCH(Kontakter[[#This Row],[Samarbeidspart]],Parter[Samarbeidspart],0))&amp;"","")</f>
        <v>postmottak@brks.no</v>
      </c>
    </row>
    <row r="44" spans="2:15" x14ac:dyDescent="0.3">
      <c r="B44" s="30" t="s">
        <v>106</v>
      </c>
      <c r="C44" s="30" t="s">
        <v>43</v>
      </c>
      <c r="D44" s="30" t="s">
        <v>362</v>
      </c>
      <c r="E44" s="30" t="s">
        <v>363</v>
      </c>
      <c r="F44" s="30" t="s">
        <v>364</v>
      </c>
      <c r="G44" s="30" t="s">
        <v>365</v>
      </c>
      <c r="H44" s="30"/>
      <c r="I44" s="52"/>
      <c r="J44" s="52"/>
      <c r="K44" s="30"/>
      <c r="L4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4" s="53" t="str">
        <f>IFERROR(INDEX(Parter[Type],MATCH(Kontakter[[#This Row],[Samarbeidspart]],Parter[Samarbeidspart],0)),"")</f>
        <v>Private alders- og sykehjem</v>
      </c>
      <c r="N44" s="54">
        <f>IFERROR(INDEX(Parter[Orgnr],MATCH(Kontakter[[#This Row],[Samarbeidspart]],Parter[Samarbeidspart],0)),"")</f>
        <v>968349627</v>
      </c>
      <c r="O44" s="53" t="str">
        <f>IFERROR(INDEX(Parter[Postmottak],MATCH(Kontakter[[#This Row],[Samarbeidspart]],Parter[Samarbeidspart],0))&amp;"","")</f>
        <v>post@betanien.no</v>
      </c>
    </row>
    <row r="45" spans="2:15" x14ac:dyDescent="0.3">
      <c r="B45" s="30" t="s">
        <v>107</v>
      </c>
      <c r="C45" s="30" t="s">
        <v>43</v>
      </c>
      <c r="D45" s="30" t="s">
        <v>366</v>
      </c>
      <c r="E45" s="30"/>
      <c r="F45" s="30" t="s">
        <v>367</v>
      </c>
      <c r="G45" s="30" t="s">
        <v>368</v>
      </c>
      <c r="H45" s="30"/>
      <c r="I45" s="52"/>
      <c r="J45" s="52"/>
      <c r="K45" s="30"/>
      <c r="L4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5" s="53" t="str">
        <f>IFERROR(INDEX(Parter[Type],MATCH(Kontakter[[#This Row],[Samarbeidspart]],Parter[Samarbeidspart],0)),"")</f>
        <v>Private alders- og sykehjem</v>
      </c>
      <c r="N45" s="54">
        <f>IFERROR(INDEX(Parter[Orgnr],MATCH(Kontakter[[#This Row],[Samarbeidspart]],Parter[Samarbeidspart],0)),"")</f>
        <v>974252724</v>
      </c>
      <c r="O45" s="53" t="str">
        <f>IFERROR(INDEX(Parter[Postmottak],MATCH(Kontakter[[#This Row],[Samarbeidspart]],Parter[Samarbeidspart],0))&amp;"","")</f>
        <v>postmottak.lme@bergen.kommune.no</v>
      </c>
    </row>
    <row r="46" spans="2:15" x14ac:dyDescent="0.3">
      <c r="B46" s="30" t="s">
        <v>108</v>
      </c>
      <c r="C46" s="30" t="s">
        <v>43</v>
      </c>
      <c r="D46" s="30" t="s">
        <v>369</v>
      </c>
      <c r="E46" s="30" t="s">
        <v>370</v>
      </c>
      <c r="F46" s="30" t="s">
        <v>371</v>
      </c>
      <c r="G46" s="30" t="s">
        <v>372</v>
      </c>
      <c r="H46" s="30"/>
      <c r="I46" s="52"/>
      <c r="J46" s="52"/>
      <c r="K46" s="30"/>
      <c r="L4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6" s="53" t="str">
        <f>IFERROR(INDEX(Parter[Type],MATCH(Kontakter[[#This Row],[Samarbeidspart]],Parter[Samarbeidspart],0)),"")</f>
        <v>Private alders- og sykehjem</v>
      </c>
      <c r="N46" s="54">
        <f>IFERROR(INDEX(Parter[Orgnr],MATCH(Kontakter[[#This Row],[Samarbeidspart]],Parter[Samarbeidspart],0)),"")</f>
        <v>944888799</v>
      </c>
      <c r="O46" s="53" t="str">
        <f>IFERROR(INDEX(Parter[Postmottak],MATCH(Kontakter[[#This Row],[Samarbeidspart]],Parter[Samarbeidspart],0))&amp;"","")</f>
        <v>nks.fayehagen@fayehagen.no</v>
      </c>
    </row>
    <row r="47" spans="2:15" x14ac:dyDescent="0.3">
      <c r="B47" s="30" t="s">
        <v>109</v>
      </c>
      <c r="C47" s="30" t="s">
        <v>43</v>
      </c>
      <c r="D47" s="30" t="s">
        <v>373</v>
      </c>
      <c r="E47" s="30"/>
      <c r="F47" s="30" t="s">
        <v>374</v>
      </c>
      <c r="G47" s="30" t="s">
        <v>375</v>
      </c>
      <c r="H47" s="30"/>
      <c r="I47" s="52"/>
      <c r="J47" s="52"/>
      <c r="K47" s="30"/>
      <c r="L4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7" s="53" t="str">
        <f>IFERROR(INDEX(Parter[Type],MATCH(Kontakter[[#This Row],[Samarbeidspart]],Parter[Samarbeidspart],0)),"")</f>
        <v>Private alders- og sykehjem</v>
      </c>
      <c r="N47" s="54">
        <f>IFERROR(INDEX(Parter[Orgnr],MATCH(Kontakter[[#This Row],[Samarbeidspart]],Parter[Samarbeidspart],0)),"")</f>
        <v>974316412</v>
      </c>
      <c r="O47" s="53" t="str">
        <f>IFERROR(INDEX(Parter[Postmottak],MATCH(Kontakter[[#This Row],[Samarbeidspart]],Parter[Samarbeidspart],0))&amp;"","")</f>
        <v>postmottak.bergensindremisjonsaldershjem@bergen.kommune.no</v>
      </c>
    </row>
    <row r="48" spans="2:15" x14ac:dyDescent="0.3">
      <c r="B48" s="30" t="s">
        <v>110</v>
      </c>
      <c r="C48" s="30" t="s">
        <v>43</v>
      </c>
      <c r="D48" s="30" t="s">
        <v>376</v>
      </c>
      <c r="E48" s="30" t="s">
        <v>377</v>
      </c>
      <c r="F48" s="30" t="s">
        <v>378</v>
      </c>
      <c r="G48" s="30" t="s">
        <v>379</v>
      </c>
      <c r="H48" s="30"/>
      <c r="I48" s="52"/>
      <c r="J48" s="52"/>
      <c r="K48" s="30"/>
      <c r="L4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8" s="53" t="str">
        <f>IFERROR(INDEX(Parter[Type],MATCH(Kontakter[[#This Row],[Samarbeidspart]],Parter[Samarbeidspart],0)),"")</f>
        <v>Private alders- og sykehjem</v>
      </c>
      <c r="N48" s="54">
        <f>IFERROR(INDEX(Parter[Orgnr],MATCH(Kontakter[[#This Row],[Samarbeidspart]],Parter[Samarbeidspart],0)),"")</f>
        <v>998415233</v>
      </c>
      <c r="O48" s="53" t="str">
        <f>IFERROR(INDEX(Parter[Postmottak],MATCH(Kontakter[[#This Row],[Samarbeidspart]],Parter[Samarbeidspart],0))&amp;"","")</f>
        <v>postmottak.konowsykehjem@bergen.kommune.no</v>
      </c>
    </row>
    <row r="49" spans="2:15" x14ac:dyDescent="0.3">
      <c r="B49" s="30" t="s">
        <v>111</v>
      </c>
      <c r="C49" s="30" t="s">
        <v>43</v>
      </c>
      <c r="D49" s="30" t="s">
        <v>380</v>
      </c>
      <c r="E49" s="30" t="s">
        <v>381</v>
      </c>
      <c r="F49" s="30" t="s">
        <v>382</v>
      </c>
      <c r="G49" s="30" t="s">
        <v>383</v>
      </c>
      <c r="H49" s="30"/>
      <c r="I49" s="52"/>
      <c r="J49" s="52"/>
      <c r="K49" s="30"/>
      <c r="L4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49" s="53" t="str">
        <f>IFERROR(INDEX(Parter[Type],MATCH(Kontakter[[#This Row],[Samarbeidspart]],Parter[Samarbeidspart],0)),"")</f>
        <v>Private alders- og sykehjem</v>
      </c>
      <c r="N49" s="54">
        <f>IFERROR(INDEX(Parter[Orgnr],MATCH(Kontakter[[#This Row],[Samarbeidspart]],Parter[Samarbeidspart],0)),"")</f>
        <v>921577605</v>
      </c>
      <c r="O49" s="53" t="str">
        <f>IFERROR(INDEX(Parter[Postmottak],MATCH(Kontakter[[#This Row],[Samarbeidspart]],Parter[Samarbeidspart],0))&amp;"","")</f>
        <v>post@siljuslatten.no</v>
      </c>
    </row>
    <row r="50" spans="2:15" x14ac:dyDescent="0.3">
      <c r="B50" s="30" t="s">
        <v>112</v>
      </c>
      <c r="C50" s="30" t="s">
        <v>43</v>
      </c>
      <c r="D50" s="30" t="s">
        <v>384</v>
      </c>
      <c r="E50" s="30"/>
      <c r="F50" s="30" t="s">
        <v>385</v>
      </c>
      <c r="G50" s="30" t="s">
        <v>386</v>
      </c>
      <c r="H50" s="30"/>
      <c r="I50" s="52"/>
      <c r="J50" s="52">
        <v>44099</v>
      </c>
      <c r="K50" s="30" t="s">
        <v>387</v>
      </c>
      <c r="L5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50" s="53" t="str">
        <f>IFERROR(INDEX(Parter[Type],MATCH(Kontakter[[#This Row],[Samarbeidspart]],Parter[Samarbeidspart],0)),"")</f>
        <v>Private alders- og sykehjem</v>
      </c>
      <c r="N50" s="54">
        <f>IFERROR(INDEX(Parter[Orgnr],MATCH(Kontakter[[#This Row],[Samarbeidspart]],Parter[Samarbeidspart],0)),"")</f>
        <v>915612164</v>
      </c>
      <c r="O50" s="53" t="str">
        <f>IFERROR(INDEX(Parter[Postmottak],MATCH(Kontakter[[#This Row],[Samarbeidspart]],Parter[Samarbeidspart],0))&amp;"","")</f>
        <v>postmottak.solsletten@bergen.kommune.no</v>
      </c>
    </row>
    <row r="51" spans="2:15" x14ac:dyDescent="0.3">
      <c r="B51" s="30" t="s">
        <v>112</v>
      </c>
      <c r="C51" s="30" t="s">
        <v>43</v>
      </c>
      <c r="D51" s="30" t="s">
        <v>388</v>
      </c>
      <c r="E51" s="30"/>
      <c r="F51" s="30" t="s">
        <v>385</v>
      </c>
      <c r="G51" s="30" t="s">
        <v>389</v>
      </c>
      <c r="H51" s="30"/>
      <c r="I51" s="52">
        <v>44099</v>
      </c>
      <c r="J51" s="52"/>
      <c r="K51" s="30"/>
      <c r="L5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1" s="53" t="str">
        <f>IFERROR(INDEX(Parter[Type],MATCH(Kontakter[[#This Row],[Samarbeidspart]],Parter[Samarbeidspart],0)),"")</f>
        <v>Private alders- og sykehjem</v>
      </c>
      <c r="N51" s="54">
        <f>IFERROR(INDEX(Parter[Orgnr],MATCH(Kontakter[[#This Row],[Samarbeidspart]],Parter[Samarbeidspart],0)),"")</f>
        <v>915612164</v>
      </c>
      <c r="O51" s="53" t="str">
        <f>IFERROR(INDEX(Parter[Postmottak],MATCH(Kontakter[[#This Row],[Samarbeidspart]],Parter[Samarbeidspart],0))&amp;"","")</f>
        <v>postmottak.solsletten@bergen.kommune.no</v>
      </c>
    </row>
    <row r="52" spans="2:15" x14ac:dyDescent="0.3">
      <c r="B52" s="30" t="s">
        <v>113</v>
      </c>
      <c r="C52" s="30" t="s">
        <v>43</v>
      </c>
      <c r="D52" s="30" t="s">
        <v>390</v>
      </c>
      <c r="E52" s="30" t="s">
        <v>391</v>
      </c>
      <c r="F52" s="30" t="s">
        <v>392</v>
      </c>
      <c r="G52" s="30" t="s">
        <v>393</v>
      </c>
      <c r="H52" s="30"/>
      <c r="I52" s="52"/>
      <c r="J52" s="52"/>
      <c r="K52" s="30"/>
      <c r="L5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2" s="53" t="str">
        <f>IFERROR(INDEX(Parter[Type],MATCH(Kontakter[[#This Row],[Samarbeidspart]],Parter[Samarbeidspart],0)),"")</f>
        <v>Private alders- og sykehjem</v>
      </c>
      <c r="N52" s="54">
        <f>IFERROR(INDEX(Parter[Orgnr],MATCH(Kontakter[[#This Row],[Samarbeidspart]],Parter[Samarbeidspart],0)),"")</f>
        <v>938277184</v>
      </c>
      <c r="O52" s="53" t="str">
        <f>IFERROR(INDEX(Parter[Postmottak],MATCH(Kontakter[[#This Row],[Samarbeidspart]],Parter[Samarbeidspart],0))&amp;"","")</f>
        <v>postmottak.domkirkehjemmet@bergen.kommune.no</v>
      </c>
    </row>
    <row r="53" spans="2:15" x14ac:dyDescent="0.3">
      <c r="B53" s="30" t="s">
        <v>114</v>
      </c>
      <c r="C53" s="30" t="s">
        <v>43</v>
      </c>
      <c r="D53" s="30" t="s">
        <v>394</v>
      </c>
      <c r="E53" s="30" t="s">
        <v>395</v>
      </c>
      <c r="F53" s="30"/>
      <c r="G53" s="30" t="s">
        <v>396</v>
      </c>
      <c r="H53" s="30"/>
      <c r="I53" s="52"/>
      <c r="J53" s="52">
        <v>46268</v>
      </c>
      <c r="K53" s="30" t="s">
        <v>397</v>
      </c>
      <c r="L5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53" s="53" t="str">
        <f>IFERROR(INDEX(Parter[Type],MATCH(Kontakter[[#This Row],[Samarbeidspart]],Parter[Samarbeidspart],0)),"")</f>
        <v>Private alders- og sykehjem</v>
      </c>
      <c r="N53" s="54">
        <f>IFERROR(INDEX(Parter[Orgnr],MATCH(Kontakter[[#This Row],[Samarbeidspart]],Parter[Samarbeidspart],0)),"")</f>
        <v>971427337</v>
      </c>
      <c r="O53" s="53" t="str">
        <f>IFERROR(INDEX(Parter[Postmottak],MATCH(Kontakter[[#This Row],[Samarbeidspart]],Parter[Samarbeidspart],0))&amp;"","")</f>
        <v>postmottak.metodistkirkensalder-ogsyke@bergen.kommune.no</v>
      </c>
    </row>
    <row r="54" spans="2:15" x14ac:dyDescent="0.3">
      <c r="B54" s="30" t="s">
        <v>114</v>
      </c>
      <c r="C54" s="30" t="s">
        <v>43</v>
      </c>
      <c r="D54" s="30" t="s">
        <v>398</v>
      </c>
      <c r="E54" s="30" t="s">
        <v>399</v>
      </c>
      <c r="F54" s="30" t="s">
        <v>400</v>
      </c>
      <c r="G54" s="30" t="s">
        <v>401</v>
      </c>
      <c r="H54" s="30"/>
      <c r="I54" s="52">
        <v>46268</v>
      </c>
      <c r="J54" s="52"/>
      <c r="K54" s="30"/>
      <c r="L5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4" s="53" t="str">
        <f>IFERROR(INDEX(Parter[Type],MATCH(Kontakter[[#This Row],[Samarbeidspart]],Parter[Samarbeidspart],0)),"")</f>
        <v>Private alders- og sykehjem</v>
      </c>
      <c r="N54" s="54">
        <f>IFERROR(INDEX(Parter[Orgnr],MATCH(Kontakter[[#This Row],[Samarbeidspart]],Parter[Samarbeidspart],0)),"")</f>
        <v>971427337</v>
      </c>
      <c r="O54" s="53" t="str">
        <f>IFERROR(INDEX(Parter[Postmottak],MATCH(Kontakter[[#This Row],[Samarbeidspart]],Parter[Samarbeidspart],0))&amp;"","")</f>
        <v>postmottak.metodistkirkensalder-ogsyke@bergen.kommune.no</v>
      </c>
    </row>
    <row r="55" spans="2:15" x14ac:dyDescent="0.3">
      <c r="B55" s="30" t="s">
        <v>115</v>
      </c>
      <c r="C55" s="30" t="s">
        <v>43</v>
      </c>
      <c r="D55" s="30" t="s">
        <v>402</v>
      </c>
      <c r="E55" s="30"/>
      <c r="F55" s="30" t="s">
        <v>403</v>
      </c>
      <c r="G55" s="30" t="s">
        <v>404</v>
      </c>
      <c r="H55" s="30"/>
      <c r="I55" s="52"/>
      <c r="J55" s="52"/>
      <c r="K55" s="30"/>
      <c r="L5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5" s="53" t="str">
        <f>IFERROR(INDEX(Parter[Type],MATCH(Kontakter[[#This Row],[Samarbeidspart]],Parter[Samarbeidspart],0)),"")</f>
        <v>Private alders- og sykehjem</v>
      </c>
      <c r="N55" s="54">
        <f>IFERROR(INDEX(Parter[Orgnr],MATCH(Kontakter[[#This Row],[Samarbeidspart]],Parter[Samarbeidspart],0)),"")</f>
        <v>994241222</v>
      </c>
      <c r="O55" s="53" t="str">
        <f>IFERROR(INDEX(Parter[Postmottak],MATCH(Kontakter[[#This Row],[Samarbeidspart]],Parter[Samarbeidspart],0))&amp;"","")</f>
        <v>postmottak.nykirkenssykehjem@bergen.kommune.no</v>
      </c>
    </row>
    <row r="56" spans="2:15" x14ac:dyDescent="0.3">
      <c r="B56" s="30" t="s">
        <v>116</v>
      </c>
      <c r="C56" s="30" t="s">
        <v>43</v>
      </c>
      <c r="D56" s="30" t="s">
        <v>405</v>
      </c>
      <c r="E56" s="30" t="s">
        <v>406</v>
      </c>
      <c r="F56" s="30" t="s">
        <v>407</v>
      </c>
      <c r="G56" s="30" t="s">
        <v>408</v>
      </c>
      <c r="H56" s="30"/>
      <c r="I56" s="52"/>
      <c r="J56" s="52"/>
      <c r="K56" s="30"/>
      <c r="L5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6" s="53" t="str">
        <f>IFERROR(INDEX(Parter[Type],MATCH(Kontakter[[#This Row],[Samarbeidspart]],Parter[Samarbeidspart],0)),"")</f>
        <v>Private alders- og sykehjem</v>
      </c>
      <c r="N56" s="54">
        <f>IFERROR(INDEX(Parter[Orgnr],MATCH(Kontakter[[#This Row],[Samarbeidspart]],Parter[Samarbeidspart],0)),"")</f>
        <v>959320780</v>
      </c>
      <c r="O56" s="53" t="str">
        <f>IFERROR(INDEX(Parter[Postmottak],MATCH(Kontakter[[#This Row],[Samarbeidspart]],Parter[Samarbeidspart],0))&amp;"","")</f>
        <v>postmottak.slettebakkenmenighetseldresenter@bergen.kommune.no</v>
      </c>
    </row>
    <row r="57" spans="2:15" x14ac:dyDescent="0.3">
      <c r="B57" s="30" t="s">
        <v>117</v>
      </c>
      <c r="C57" s="30" t="s">
        <v>43</v>
      </c>
      <c r="D57" s="30" t="s">
        <v>409</v>
      </c>
      <c r="E57" s="30" t="s">
        <v>410</v>
      </c>
      <c r="F57" s="30" t="s">
        <v>411</v>
      </c>
      <c r="G57" s="30" t="s">
        <v>412</v>
      </c>
      <c r="H57" s="30"/>
      <c r="I57" s="52"/>
      <c r="J57" s="52">
        <v>44679</v>
      </c>
      <c r="K57" s="30" t="s">
        <v>413</v>
      </c>
      <c r="L57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57" s="53" t="str">
        <f>IFERROR(INDEX(Parter[Type],MATCH(Kontakter[[#This Row],[Samarbeidspart]],Parter[Samarbeidspart],0)),"")</f>
        <v>Private alders- og sykehjem</v>
      </c>
      <c r="N57" s="54">
        <f>IFERROR(INDEX(Parter[Orgnr],MATCH(Kontakter[[#This Row],[Samarbeidspart]],Parter[Samarbeidspart],0)),"")</f>
        <v>971472345</v>
      </c>
      <c r="O57" s="53" t="str">
        <f>IFERROR(INDEX(Parter[Postmottak],MATCH(Kontakter[[#This Row],[Samarbeidspart]],Parter[Samarbeidspart],0))&amp;"","")</f>
        <v>postmottak.st.johanneshjemmet@bergen.kommune.no</v>
      </c>
    </row>
    <row r="58" spans="2:15" x14ac:dyDescent="0.3">
      <c r="B58" s="30" t="s">
        <v>117</v>
      </c>
      <c r="C58" s="30" t="s">
        <v>43</v>
      </c>
      <c r="D58" s="30" t="s">
        <v>414</v>
      </c>
      <c r="E58" s="30" t="s">
        <v>415</v>
      </c>
      <c r="F58" s="30" t="s">
        <v>411</v>
      </c>
      <c r="G58" s="30" t="s">
        <v>416</v>
      </c>
      <c r="H58" s="30"/>
      <c r="I58" s="52">
        <v>44679</v>
      </c>
      <c r="J58" s="52"/>
      <c r="K58" s="30"/>
      <c r="L58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58" s="53" t="str">
        <f>IFERROR(INDEX(Parter[Type],MATCH(Kontakter[[#This Row],[Samarbeidspart]],Parter[Samarbeidspart],0)),"")</f>
        <v>Private alders- og sykehjem</v>
      </c>
      <c r="N58" s="54">
        <f>IFERROR(INDEX(Parter[Orgnr],MATCH(Kontakter[[#This Row],[Samarbeidspart]],Parter[Samarbeidspart],0)),"")</f>
        <v>971472345</v>
      </c>
      <c r="O58" s="53" t="str">
        <f>IFERROR(INDEX(Parter[Postmottak],MATCH(Kontakter[[#This Row],[Samarbeidspart]],Parter[Samarbeidspart],0))&amp;"","")</f>
        <v>postmottak.st.johanneshjemmet@bergen.kommune.no</v>
      </c>
    </row>
    <row r="59" spans="2:15" x14ac:dyDescent="0.3">
      <c r="B59" s="30" t="s">
        <v>118</v>
      </c>
      <c r="C59" s="30" t="s">
        <v>43</v>
      </c>
      <c r="D59" s="30" t="s">
        <v>417</v>
      </c>
      <c r="E59" s="30" t="s">
        <v>418</v>
      </c>
      <c r="F59" s="30" t="s">
        <v>419</v>
      </c>
      <c r="G59" s="30" t="s">
        <v>420</v>
      </c>
      <c r="H59" s="30"/>
      <c r="I59" s="52"/>
      <c r="J59" s="52">
        <v>43867</v>
      </c>
      <c r="K59" s="30" t="s">
        <v>421</v>
      </c>
      <c r="L59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59" s="53" t="str">
        <f>IFERROR(INDEX(Parter[Type],MATCH(Kontakter[[#This Row],[Samarbeidspart]],Parter[Samarbeidspart],0)),"")</f>
        <v>Statlige/Annet</v>
      </c>
      <c r="N59" s="54">
        <f>IFERROR(INDEX(Parter[Orgnr],MATCH(Kontakter[[#This Row],[Samarbeidspart]],Parter[Samarbeidspart],0)),"")</f>
        <v>976994434</v>
      </c>
      <c r="O59" s="53" t="str">
        <f>IFERROR(INDEX(Parter[Postmottak],MATCH(Kontakter[[#This Row],[Samarbeidspart]],Parter[Samarbeidspart],0))&amp;"","")</f>
        <v>post2.bergen@kirken.no</v>
      </c>
    </row>
    <row r="60" spans="2:15" x14ac:dyDescent="0.3">
      <c r="B60" s="30" t="s">
        <v>118</v>
      </c>
      <c r="C60" s="30" t="s">
        <v>43</v>
      </c>
      <c r="D60" s="30" t="s">
        <v>417</v>
      </c>
      <c r="E60" s="30" t="s">
        <v>418</v>
      </c>
      <c r="F60" s="30" t="s">
        <v>422</v>
      </c>
      <c r="G60" s="30" t="s">
        <v>420</v>
      </c>
      <c r="H60" s="30"/>
      <c r="I60" s="52">
        <v>43952</v>
      </c>
      <c r="J60" s="52">
        <v>45145</v>
      </c>
      <c r="K60" s="30" t="s">
        <v>423</v>
      </c>
      <c r="L60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60" s="53" t="str">
        <f>IFERROR(INDEX(Parter[Type],MATCH(Kontakter[[#This Row],[Samarbeidspart]],Parter[Samarbeidspart],0)),"")</f>
        <v>Statlige/Annet</v>
      </c>
      <c r="N60" s="54">
        <f>IFERROR(INDEX(Parter[Orgnr],MATCH(Kontakter[[#This Row],[Samarbeidspart]],Parter[Samarbeidspart],0)),"")</f>
        <v>976994434</v>
      </c>
      <c r="O60" s="53" t="str">
        <f>IFERROR(INDEX(Parter[Postmottak],MATCH(Kontakter[[#This Row],[Samarbeidspart]],Parter[Samarbeidspart],0))&amp;"","")</f>
        <v>post2.bergen@kirken.no</v>
      </c>
    </row>
    <row r="61" spans="2:15" x14ac:dyDescent="0.3">
      <c r="B61" s="30" t="s">
        <v>118</v>
      </c>
      <c r="C61" s="30" t="s">
        <v>43</v>
      </c>
      <c r="D61" s="30" t="s">
        <v>424</v>
      </c>
      <c r="E61" s="30" t="s">
        <v>425</v>
      </c>
      <c r="F61" s="30" t="s">
        <v>422</v>
      </c>
      <c r="G61" s="30" t="s">
        <v>426</v>
      </c>
      <c r="H61" s="30"/>
      <c r="I61" s="52">
        <v>45145</v>
      </c>
      <c r="J61" s="52">
        <v>46072</v>
      </c>
      <c r="K61" s="30"/>
      <c r="L61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61" s="53" t="str">
        <f>IFERROR(INDEX(Parter[Type],MATCH(Kontakter[[#This Row],[Samarbeidspart]],Parter[Samarbeidspart],0)),"")</f>
        <v>Statlige/Annet</v>
      </c>
      <c r="N61" s="54">
        <f>IFERROR(INDEX(Parter[Orgnr],MATCH(Kontakter[[#This Row],[Samarbeidspart]],Parter[Samarbeidspart],0)),"")</f>
        <v>976994434</v>
      </c>
      <c r="O61" s="53" t="str">
        <f>IFERROR(INDEX(Parter[Postmottak],MATCH(Kontakter[[#This Row],[Samarbeidspart]],Parter[Samarbeidspart],0))&amp;"","")</f>
        <v>post2.bergen@kirken.no</v>
      </c>
    </row>
    <row r="62" spans="2:15" x14ac:dyDescent="0.3">
      <c r="B62" s="30" t="s">
        <v>118</v>
      </c>
      <c r="C62" s="30" t="s">
        <v>43</v>
      </c>
      <c r="D62" s="30" t="s">
        <v>427</v>
      </c>
      <c r="E62" s="30" t="s">
        <v>425</v>
      </c>
      <c r="F62" s="30" t="s">
        <v>422</v>
      </c>
      <c r="G62" s="30" t="s">
        <v>426</v>
      </c>
      <c r="H62" s="30"/>
      <c r="I62" s="52">
        <v>46072</v>
      </c>
      <c r="J62" s="52"/>
      <c r="K62" s="30"/>
      <c r="L62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62" s="53" t="str">
        <f>IFERROR(INDEX(Parter[Type],MATCH(Kontakter[[#This Row],[Samarbeidspart]],Parter[Samarbeidspart],0)),"")</f>
        <v>Statlige/Annet</v>
      </c>
      <c r="N62" s="54">
        <f>IFERROR(INDEX(Parter[Orgnr],MATCH(Kontakter[[#This Row],[Samarbeidspart]],Parter[Samarbeidspart],0)),"")</f>
        <v>976994434</v>
      </c>
      <c r="O62" s="53" t="str">
        <f>IFERROR(INDEX(Parter[Postmottak],MATCH(Kontakter[[#This Row],[Samarbeidspart]],Parter[Samarbeidspart],0))&amp;"","")</f>
        <v>post2.bergen@kirken.no</v>
      </c>
    </row>
    <row r="63" spans="2:15" x14ac:dyDescent="0.3">
      <c r="B63" s="30" t="s">
        <v>119</v>
      </c>
      <c r="C63" s="30" t="s">
        <v>43</v>
      </c>
      <c r="D63" s="30" t="s">
        <v>428</v>
      </c>
      <c r="E63" s="30" t="s">
        <v>429</v>
      </c>
      <c r="F63" s="30"/>
      <c r="G63" s="30" t="s">
        <v>430</v>
      </c>
      <c r="H63" s="30"/>
      <c r="I63" s="52"/>
      <c r="J63" s="52">
        <v>44130</v>
      </c>
      <c r="K63" s="30"/>
      <c r="L63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63" s="53" t="str">
        <f>IFERROR(INDEX(Parter[Type],MATCH(Kontakter[[#This Row],[Samarbeidspart]],Parter[Samarbeidspart],0)),"")</f>
        <v>Statlige/Annet</v>
      </c>
      <c r="N63" s="54">
        <f>IFERROR(INDEX(Parter[Orgnr],MATCH(Kontakter[[#This Row],[Samarbeidspart]],Parter[Samarbeidspart],0)),"")</f>
        <v>971349077</v>
      </c>
      <c r="O63" s="53" t="str">
        <f>IFERROR(INDEX(Parter[Postmottak],MATCH(Kontakter[[#This Row],[Samarbeidspart]],Parter[Samarbeidspart],0))&amp;"","")</f>
        <v>anskaffelser@hi.no</v>
      </c>
    </row>
    <row r="64" spans="2:15" x14ac:dyDescent="0.3">
      <c r="B64" s="30" t="s">
        <v>119</v>
      </c>
      <c r="C64" s="30" t="s">
        <v>43</v>
      </c>
      <c r="D64" s="30" t="s">
        <v>431</v>
      </c>
      <c r="E64" s="30" t="s">
        <v>432</v>
      </c>
      <c r="F64" s="30"/>
      <c r="G64" s="30" t="s">
        <v>433</v>
      </c>
      <c r="H64" s="30"/>
      <c r="I64" s="52">
        <v>44130</v>
      </c>
      <c r="J64" s="52">
        <v>45139</v>
      </c>
      <c r="K64" s="30"/>
      <c r="L64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Avsluttet</v>
      </c>
      <c r="M64" s="53" t="str">
        <f>IFERROR(INDEX(Parter[Type],MATCH(Kontakter[[#This Row],[Samarbeidspart]],Parter[Samarbeidspart],0)),"")</f>
        <v>Statlige/Annet</v>
      </c>
      <c r="N64" s="54">
        <f>IFERROR(INDEX(Parter[Orgnr],MATCH(Kontakter[[#This Row],[Samarbeidspart]],Parter[Samarbeidspart],0)),"")</f>
        <v>971349077</v>
      </c>
      <c r="O64" s="53" t="str">
        <f>IFERROR(INDEX(Parter[Postmottak],MATCH(Kontakter[[#This Row],[Samarbeidspart]],Parter[Samarbeidspart],0))&amp;"","")</f>
        <v>anskaffelser@hi.no</v>
      </c>
    </row>
    <row r="65" spans="2:15" x14ac:dyDescent="0.3">
      <c r="B65" s="30" t="s">
        <v>119</v>
      </c>
      <c r="C65" s="30" t="s">
        <v>43</v>
      </c>
      <c r="D65" s="30" t="s">
        <v>434</v>
      </c>
      <c r="E65" s="30" t="s">
        <v>435</v>
      </c>
      <c r="F65" s="30"/>
      <c r="G65" s="30" t="s">
        <v>436</v>
      </c>
      <c r="H65" s="30"/>
      <c r="I65" s="52">
        <v>45139</v>
      </c>
      <c r="J65" s="52"/>
      <c r="K65" s="30"/>
      <c r="L65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65" s="53" t="str">
        <f>IFERROR(INDEX(Parter[Type],MATCH(Kontakter[[#This Row],[Samarbeidspart]],Parter[Samarbeidspart],0)),"")</f>
        <v>Statlige/Annet</v>
      </c>
      <c r="N65" s="54">
        <f>IFERROR(INDEX(Parter[Orgnr],MATCH(Kontakter[[#This Row],[Samarbeidspart]],Parter[Samarbeidspart],0)),"")</f>
        <v>971349077</v>
      </c>
      <c r="O65" s="53" t="str">
        <f>IFERROR(INDEX(Parter[Postmottak],MATCH(Kontakter[[#This Row],[Samarbeidspart]],Parter[Samarbeidspart],0))&amp;"","")</f>
        <v>anskaffelser@hi.no</v>
      </c>
    </row>
    <row r="66" spans="2:15" x14ac:dyDescent="0.3">
      <c r="B66" s="30" t="s">
        <v>99</v>
      </c>
      <c r="C66" s="30" t="s">
        <v>43</v>
      </c>
      <c r="D66" s="30" t="s">
        <v>504</v>
      </c>
      <c r="E66" s="30">
        <v>93435031</v>
      </c>
      <c r="F66" s="30" t="s">
        <v>324</v>
      </c>
      <c r="G66" s="30" t="s">
        <v>321</v>
      </c>
      <c r="H66" s="75"/>
      <c r="I66" s="52">
        <v>46316</v>
      </c>
      <c r="J66" s="52"/>
      <c r="K66" s="30"/>
      <c r="L66" s="53" t="str">
        <f ca="1">IF(Kontakter[[#This Row],[Samarbeidspart]]="","",IF(AND(Kontakter[[#This Row],[Gyldig til]]&lt;&gt;"",Kontakter[[#This Row],[Gyldig til]]&lt;=TODAY()),"Avsluttet",IF(AND(Kontakter[[#This Row],[Gyldig fra]]&lt;&gt;"",Kontakter[[#This Row],[Gyldig fra]]&gt;TODAY()),"Kommer","Aktiv")))</f>
        <v>Aktiv</v>
      </c>
      <c r="M66" s="53" t="str">
        <f>IFERROR(INDEX(Parter[Type],MATCH(Kontakter[[#This Row],[Samarbeidspart]],Parter[Samarbeidspart],0)),"")</f>
        <v>Kommune</v>
      </c>
      <c r="N66" s="54">
        <f>IFERROR(INDEX(Parter[Orgnr],MATCH(Kontakter[[#This Row],[Samarbeidspart]],Parter[Samarbeidspart],0)),"")</f>
        <v>964968985</v>
      </c>
      <c r="O66" s="53" t="str">
        <f>IFERROR(INDEX(Parter[Postmottak],MATCH(Kontakter[[#This Row],[Samarbeidspart]],Parter[Samarbeidspart],0))&amp;"","")</f>
        <v>postmottak@samnanger.kommune.no</v>
      </c>
    </row>
  </sheetData>
  <conditionalFormatting sqref="B6:K366">
    <cfRule type="expression" dxfId="2" priority="1">
      <formula>$L6="Avsluttet"</formula>
    </cfRule>
  </conditionalFormatting>
  <conditionalFormatting sqref="L6:L366">
    <cfRule type="expression" dxfId="1" priority="2">
      <formula>$L6="Aktiv"</formula>
    </cfRule>
    <cfRule type="expression" dxfId="0" priority="3">
      <formula>$L6="Kommer"</formula>
    </cfRule>
  </conditionalFormatting>
  <dataValidations count="2">
    <dataValidation type="list" allowBlank="1" showInputMessage="1" showErrorMessage="1" errorTitle="Ugyldig verdi" error="Velg en verdi fra listen." prompt="Velg samarbeidspart fra listen" sqref="B6:B366" xr:uid="{00000000-0002-0000-0600-000000000000}">
      <formula1>lstPart</formula1>
    </dataValidation>
    <dataValidation type="list" allowBlank="1" showErrorMessage="1" errorTitle="Ugyldig verdi" error="Velg en verdi fra listen." sqref="C6:C366" xr:uid="{00000000-0002-0000-0600-000001000000}">
      <formula1>lstRolle</formula1>
    </dataValidation>
  </dataValidations>
  <hyperlinks>
    <hyperlink ref="O2" location="Forside!A1" display="‹ Forside" xr:uid="{00000000-0004-0000-0600-000000000000}"/>
  </hyperlinks>
  <pageMargins left="0.75" right="0.75" top="1" bottom="1" header="0.5" footer="0.5"/>
  <pageSetup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2B134"/>
  </sheetPr>
  <dimension ref="A1:H22"/>
  <sheetViews>
    <sheetView showGridLines="0" workbookViewId="0"/>
  </sheetViews>
  <sheetFormatPr defaultRowHeight="14.4" x14ac:dyDescent="0.3"/>
  <cols>
    <col min="2" max="2" width="12" customWidth="1"/>
    <col min="3" max="3" width="17" customWidth="1"/>
    <col min="4" max="4" width="13" customWidth="1"/>
    <col min="5" max="5" width="30" customWidth="1"/>
    <col min="6" max="6" width="10" customWidth="1"/>
  </cols>
  <sheetData>
    <row r="1" spans="1:8" ht="7.95" customHeight="1" x14ac:dyDescent="0.3"/>
    <row r="2" spans="1:8" ht="34.049999999999997" customHeight="1" x14ac:dyDescent="0.45">
      <c r="A2" s="2"/>
      <c r="B2" s="21" t="s">
        <v>33</v>
      </c>
      <c r="C2" s="2"/>
      <c r="D2" s="2"/>
      <c r="E2" s="2"/>
      <c r="F2" s="22" t="s">
        <v>36</v>
      </c>
      <c r="G2" s="2"/>
    </row>
    <row r="3" spans="1:8" ht="19.95" customHeight="1" x14ac:dyDescent="0.3">
      <c r="A3" s="2"/>
      <c r="B3" s="4" t="s">
        <v>437</v>
      </c>
      <c r="C3" s="2"/>
      <c r="D3" s="2"/>
      <c r="E3" s="2"/>
      <c r="F3" s="2"/>
      <c r="G3" s="2"/>
    </row>
    <row r="4" spans="1:8" ht="24" customHeight="1" x14ac:dyDescent="0.3">
      <c r="A4" s="48"/>
      <c r="B4" s="49" t="s">
        <v>438</v>
      </c>
      <c r="C4" s="48"/>
      <c r="D4" s="48"/>
      <c r="E4" s="48"/>
      <c r="F4" s="48"/>
      <c r="G4" s="48"/>
      <c r="H4" s="48"/>
    </row>
    <row r="5" spans="1:8" x14ac:dyDescent="0.3">
      <c r="B5" s="55" t="s">
        <v>439</v>
      </c>
      <c r="C5" s="56">
        <v>46023</v>
      </c>
      <c r="D5" s="57" t="s">
        <v>440</v>
      </c>
    </row>
    <row r="7" spans="1:8" x14ac:dyDescent="0.3">
      <c r="B7" s="30" t="s">
        <v>124</v>
      </c>
      <c r="C7" s="30" t="s">
        <v>32</v>
      </c>
      <c r="D7" s="30" t="s">
        <v>33</v>
      </c>
    </row>
    <row r="8" spans="1:8" x14ac:dyDescent="0.3">
      <c r="B8" s="30" t="s">
        <v>441</v>
      </c>
      <c r="C8" s="30" t="s">
        <v>442</v>
      </c>
      <c r="D8" s="58">
        <v>294860</v>
      </c>
    </row>
    <row r="9" spans="1:8" x14ac:dyDescent="0.3">
      <c r="B9" s="30" t="s">
        <v>180</v>
      </c>
      <c r="C9" s="30" t="s">
        <v>443</v>
      </c>
      <c r="D9" s="58">
        <v>10929</v>
      </c>
    </row>
    <row r="10" spans="1:8" x14ac:dyDescent="0.3">
      <c r="B10" s="30" t="s">
        <v>190</v>
      </c>
      <c r="C10" s="30" t="s">
        <v>193</v>
      </c>
      <c r="D10" s="58">
        <v>16438</v>
      </c>
    </row>
    <row r="11" spans="1:8" x14ac:dyDescent="0.3">
      <c r="B11" s="30" t="s">
        <v>155</v>
      </c>
      <c r="C11" s="30" t="s">
        <v>444</v>
      </c>
      <c r="D11" s="58">
        <v>8490</v>
      </c>
    </row>
    <row r="12" spans="1:8" x14ac:dyDescent="0.3">
      <c r="B12" s="30" t="s">
        <v>175</v>
      </c>
      <c r="C12" s="30" t="s">
        <v>445</v>
      </c>
      <c r="D12" s="58">
        <v>2489</v>
      </c>
    </row>
    <row r="13" spans="1:8" x14ac:dyDescent="0.3">
      <c r="B13" s="30" t="s">
        <v>150</v>
      </c>
      <c r="C13" s="30" t="s">
        <v>446</v>
      </c>
      <c r="D13" s="58">
        <v>26753</v>
      </c>
    </row>
    <row r="14" spans="1:8" x14ac:dyDescent="0.3">
      <c r="B14" s="30" t="s">
        <v>139</v>
      </c>
      <c r="C14" s="30" t="s">
        <v>447</v>
      </c>
      <c r="D14" s="58">
        <v>5515</v>
      </c>
    </row>
    <row r="15" spans="1:8" x14ac:dyDescent="0.3">
      <c r="B15" s="30" t="s">
        <v>195</v>
      </c>
      <c r="C15" s="30" t="s">
        <v>448</v>
      </c>
      <c r="D15" s="58">
        <v>40641</v>
      </c>
    </row>
    <row r="16" spans="1:8" x14ac:dyDescent="0.3">
      <c r="B16" s="30" t="s">
        <v>134</v>
      </c>
      <c r="C16" s="30" t="s">
        <v>449</v>
      </c>
      <c r="D16" s="58">
        <v>30600</v>
      </c>
    </row>
    <row r="17" spans="2:4" x14ac:dyDescent="0.3">
      <c r="B17" s="30" t="s">
        <v>185</v>
      </c>
      <c r="C17" s="30" t="s">
        <v>450</v>
      </c>
      <c r="D17" s="58">
        <v>3899</v>
      </c>
    </row>
    <row r="18" spans="2:4" x14ac:dyDescent="0.3">
      <c r="B18" s="30" t="s">
        <v>165</v>
      </c>
      <c r="C18" s="30" t="s">
        <v>168</v>
      </c>
      <c r="D18" s="58">
        <v>397</v>
      </c>
    </row>
    <row r="19" spans="2:4" x14ac:dyDescent="0.3">
      <c r="B19" s="30" t="s">
        <v>170</v>
      </c>
      <c r="C19" s="30" t="s">
        <v>451</v>
      </c>
      <c r="D19" s="58">
        <v>8231</v>
      </c>
    </row>
    <row r="20" spans="2:4" x14ac:dyDescent="0.3">
      <c r="B20" s="30" t="s">
        <v>127</v>
      </c>
      <c r="C20" s="30" t="s">
        <v>452</v>
      </c>
      <c r="D20" s="58">
        <v>30285</v>
      </c>
    </row>
    <row r="21" spans="2:4" x14ac:dyDescent="0.3">
      <c r="B21" s="30" t="s">
        <v>145</v>
      </c>
      <c r="C21" s="30" t="s">
        <v>148</v>
      </c>
      <c r="D21" s="58">
        <v>2947</v>
      </c>
    </row>
    <row r="22" spans="2:4" x14ac:dyDescent="0.3">
      <c r="B22" s="30" t="s">
        <v>160</v>
      </c>
      <c r="C22" s="30" t="s">
        <v>453</v>
      </c>
      <c r="D22" s="58">
        <v>1672</v>
      </c>
    </row>
  </sheetData>
  <hyperlinks>
    <hyperlink ref="F2" location="Forside!A1" display="‹ Forside" xr:uid="{00000000-0004-0000-0700-000000000000}"/>
    <hyperlink ref="D5" r:id="rId1" xr:uid="{00000000-0004-0000-0700-000001000000}"/>
  </hyperlinks>
  <pageMargins left="0.75" right="0.75" top="1" bottom="1" header="0.5" footer="0.5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2B134"/>
  </sheetPr>
  <dimension ref="A1:J36"/>
  <sheetViews>
    <sheetView showGridLines="0" workbookViewId="0"/>
  </sheetViews>
  <sheetFormatPr defaultRowHeight="14.4" x14ac:dyDescent="0.3"/>
  <cols>
    <col min="2" max="2" width="30" customWidth="1"/>
    <col min="3" max="3" width="16" customWidth="1"/>
    <col min="4" max="5" width="9" customWidth="1"/>
    <col min="6" max="6" width="14" customWidth="1"/>
    <col min="7" max="7" width="30" customWidth="1"/>
    <col min="8" max="8" width="60" customWidth="1"/>
  </cols>
  <sheetData>
    <row r="1" spans="1:10" ht="7.95" customHeight="1" x14ac:dyDescent="0.3"/>
    <row r="2" spans="1:10" ht="34.049999999999997" customHeight="1" x14ac:dyDescent="0.45">
      <c r="A2" s="2"/>
      <c r="B2" s="21" t="s">
        <v>454</v>
      </c>
      <c r="C2" s="2"/>
      <c r="D2" s="2"/>
      <c r="E2" s="2"/>
      <c r="F2" s="2"/>
      <c r="G2" s="2"/>
      <c r="H2" s="2"/>
      <c r="I2" s="22" t="s">
        <v>36</v>
      </c>
      <c r="J2" s="2"/>
    </row>
    <row r="3" spans="1:10" ht="19.95" customHeight="1" x14ac:dyDescent="0.3">
      <c r="A3" s="2"/>
      <c r="B3" s="4" t="s">
        <v>455</v>
      </c>
      <c r="C3" s="2"/>
      <c r="D3" s="2"/>
      <c r="E3" s="2"/>
      <c r="F3" s="2"/>
      <c r="G3" s="2"/>
      <c r="H3" s="2"/>
      <c r="I3" s="2"/>
      <c r="J3" s="2"/>
    </row>
    <row r="4" spans="1:10" ht="24" customHeight="1" x14ac:dyDescent="0.3">
      <c r="A4" s="48"/>
      <c r="B4" s="49" t="s">
        <v>456</v>
      </c>
      <c r="C4" s="48"/>
      <c r="D4" s="48"/>
      <c r="E4" s="48"/>
      <c r="F4" s="48"/>
      <c r="G4" s="48"/>
      <c r="H4" s="48"/>
      <c r="I4" s="48"/>
      <c r="J4" s="48"/>
    </row>
    <row r="5" spans="1:10" x14ac:dyDescent="0.3">
      <c r="B5" s="55" t="s">
        <v>42</v>
      </c>
      <c r="C5" s="55" t="s">
        <v>255</v>
      </c>
      <c r="D5" s="55" t="s">
        <v>457</v>
      </c>
      <c r="E5" s="55" t="s">
        <v>458</v>
      </c>
      <c r="F5" s="55" t="s">
        <v>459</v>
      </c>
      <c r="G5" s="55" t="s">
        <v>460</v>
      </c>
      <c r="H5" s="55" t="s">
        <v>461</v>
      </c>
    </row>
    <row r="6" spans="1:10" x14ac:dyDescent="0.3">
      <c r="B6" s="59" t="s">
        <v>32</v>
      </c>
      <c r="C6" s="59" t="s">
        <v>43</v>
      </c>
      <c r="D6" s="59" t="s">
        <v>132</v>
      </c>
      <c r="E6" s="59" t="s">
        <v>132</v>
      </c>
      <c r="F6" s="59" t="s">
        <v>133</v>
      </c>
      <c r="G6" s="59" t="s">
        <v>39</v>
      </c>
      <c r="H6" s="59" t="s">
        <v>39</v>
      </c>
    </row>
    <row r="7" spans="1:10" x14ac:dyDescent="0.3">
      <c r="B7" s="59" t="s">
        <v>200</v>
      </c>
      <c r="C7" s="59" t="s">
        <v>265</v>
      </c>
      <c r="D7" s="59" t="s">
        <v>144</v>
      </c>
      <c r="E7" s="59" t="s">
        <v>144</v>
      </c>
      <c r="F7" s="59" t="s">
        <v>462</v>
      </c>
      <c r="G7" s="59" t="s">
        <v>32</v>
      </c>
      <c r="H7" t="str" cm="1">
        <f t="array" ref="H7:H36">_xlfn._xlws.SORT(Parter[Samarbeidspart])</f>
        <v>Adventistkirkens sykehjem</v>
      </c>
    </row>
    <row r="8" spans="1:10" x14ac:dyDescent="0.3">
      <c r="B8" s="59" t="s">
        <v>245</v>
      </c>
      <c r="D8" s="59" t="s">
        <v>463</v>
      </c>
      <c r="G8" s="59" t="s">
        <v>200</v>
      </c>
      <c r="H8" t="str">
        <v>Alver kommune</v>
      </c>
    </row>
    <row r="9" spans="1:10" x14ac:dyDescent="0.3">
      <c r="G9" s="59" t="s">
        <v>245</v>
      </c>
      <c r="H9" t="str">
        <v>Askøy kommune</v>
      </c>
    </row>
    <row r="10" spans="1:10" x14ac:dyDescent="0.3">
      <c r="H10" t="str">
        <v>Austevoll kommune</v>
      </c>
    </row>
    <row r="11" spans="1:10" x14ac:dyDescent="0.3">
      <c r="H11" t="str">
        <v>Austrheim kommune</v>
      </c>
    </row>
    <row r="12" spans="1:10" x14ac:dyDescent="0.3">
      <c r="H12" t="str">
        <v>Bergen Kirkelige Fellesråd</v>
      </c>
    </row>
    <row r="13" spans="1:10" x14ac:dyDescent="0.3">
      <c r="H13" t="str">
        <v>Bergen Røde Kors sykehjem</v>
      </c>
    </row>
    <row r="14" spans="1:10" x14ac:dyDescent="0.3">
      <c r="H14" t="str">
        <v>Betanien rehabilitering og sykehjem</v>
      </c>
    </row>
    <row r="15" spans="1:10" x14ac:dyDescent="0.3">
      <c r="H15" t="str">
        <v>Bjørnafjorden kommune</v>
      </c>
    </row>
    <row r="16" spans="1:10" x14ac:dyDescent="0.3">
      <c r="H16" t="str">
        <v>Havforskningsinstituttet</v>
      </c>
    </row>
    <row r="17" spans="8:8" x14ac:dyDescent="0.3">
      <c r="H17" t="str">
        <v>Kvam Herad</v>
      </c>
    </row>
    <row r="18" spans="8:8" x14ac:dyDescent="0.3">
      <c r="H18" t="str">
        <v>Landås Menighets Eldresenter</v>
      </c>
    </row>
    <row r="19" spans="8:8" x14ac:dyDescent="0.3">
      <c r="H19" t="str">
        <v>Masfjorden kommune</v>
      </c>
    </row>
    <row r="20" spans="8:8" x14ac:dyDescent="0.3">
      <c r="H20" t="str">
        <v>Modalen kommune</v>
      </c>
    </row>
    <row r="21" spans="8:8" x14ac:dyDescent="0.3">
      <c r="H21" t="str">
        <v>N.K.S Bergen sanitetsforening ved N.K.S Fayehagen avlastningsbolig</v>
      </c>
    </row>
    <row r="22" spans="8:8" x14ac:dyDescent="0.3">
      <c r="H22" t="str">
        <v>Omsorgssenteret Bergens Indremisjon</v>
      </c>
    </row>
    <row r="23" spans="8:8" x14ac:dyDescent="0.3">
      <c r="H23" t="str">
        <v>Osterøy kommune</v>
      </c>
    </row>
    <row r="24" spans="8:8" x14ac:dyDescent="0.3">
      <c r="H24" t="str">
        <v>Samnanger kommune</v>
      </c>
    </row>
    <row r="25" spans="8:8" x14ac:dyDescent="0.3">
      <c r="H25" t="str">
        <v>Signo Konows senter</v>
      </c>
    </row>
    <row r="26" spans="8:8" x14ac:dyDescent="0.3">
      <c r="H26" t="str">
        <v>Siljuslåtten (Haraldsplass Diakonale Stiftelse)</v>
      </c>
    </row>
    <row r="27" spans="8:8" x14ac:dyDescent="0.3">
      <c r="H27" t="str">
        <v>Solsletten sykehjem</v>
      </c>
    </row>
    <row r="28" spans="8:8" x14ac:dyDescent="0.3">
      <c r="H28" t="str">
        <v>Stiftelsen Domkirkehjemmet</v>
      </c>
    </row>
    <row r="29" spans="8:8" x14ac:dyDescent="0.3">
      <c r="H29" t="str">
        <v>Stiftelsen Metodisthjemmet Bergen</v>
      </c>
    </row>
    <row r="30" spans="8:8" x14ac:dyDescent="0.3">
      <c r="H30" t="str">
        <v>Stiftelsen Nykirkehjemmet</v>
      </c>
    </row>
    <row r="31" spans="8:8" x14ac:dyDescent="0.3">
      <c r="H31" t="str">
        <v>Stiftelsen Slettebakken Menighets Eldresenter</v>
      </c>
    </row>
    <row r="32" spans="8:8" x14ac:dyDescent="0.3">
      <c r="H32" t="str">
        <v>Stiftelsen St. Johanneshjemmet</v>
      </c>
    </row>
    <row r="33" spans="8:8" x14ac:dyDescent="0.3">
      <c r="H33" t="str">
        <v>Ullensvang kommune</v>
      </c>
    </row>
    <row r="34" spans="8:8" x14ac:dyDescent="0.3">
      <c r="H34" t="str">
        <v>Vaksdal kommune</v>
      </c>
    </row>
    <row r="35" spans="8:8" x14ac:dyDescent="0.3">
      <c r="H35" t="str">
        <v>Voss herad</v>
      </c>
    </row>
    <row r="36" spans="8:8" x14ac:dyDescent="0.3">
      <c r="H36" t="str">
        <v>Øygarden kommune</v>
      </c>
    </row>
  </sheetData>
  <hyperlinks>
    <hyperlink ref="I2" location="Forside!A1" display="‹ Forside" xr:uid="{00000000-0004-0000-0800-000000000000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6A6A6"/>
  </sheetPr>
  <dimension ref="A1:D35"/>
  <sheetViews>
    <sheetView showGridLines="0" workbookViewId="0"/>
  </sheetViews>
  <sheetFormatPr defaultRowHeight="14.4" x14ac:dyDescent="0.3"/>
  <cols>
    <col min="1" max="1" width="2" customWidth="1"/>
    <col min="2" max="2" width="34" customWidth="1"/>
    <col min="3" max="3" width="110" customWidth="1"/>
  </cols>
  <sheetData>
    <row r="1" spans="1:4" ht="7.95" customHeight="1" x14ac:dyDescent="0.3"/>
    <row r="2" spans="1:4" ht="34.049999999999997" customHeight="1" x14ac:dyDescent="0.45">
      <c r="A2" s="2"/>
      <c r="B2" s="21" t="s">
        <v>464</v>
      </c>
      <c r="C2" s="22" t="s">
        <v>36</v>
      </c>
      <c r="D2" s="2"/>
    </row>
    <row r="3" spans="1:4" ht="19.95" customHeight="1" x14ac:dyDescent="0.3">
      <c r="A3" s="2"/>
      <c r="B3" s="4" t="s">
        <v>465</v>
      </c>
      <c r="C3" s="2"/>
      <c r="D3" s="2"/>
    </row>
    <row r="6" spans="1:4" ht="15.6" x14ac:dyDescent="0.3">
      <c r="B6" s="60" t="s">
        <v>466</v>
      </c>
      <c r="C6" s="61"/>
    </row>
    <row r="7" spans="1:4" x14ac:dyDescent="0.3">
      <c r="B7" s="62" t="s">
        <v>467</v>
      </c>
      <c r="C7" s="63" t="s">
        <v>468</v>
      </c>
    </row>
    <row r="8" spans="1:4" x14ac:dyDescent="0.3">
      <c r="B8" s="62" t="s">
        <v>469</v>
      </c>
      <c r="C8" s="63" t="s">
        <v>470</v>
      </c>
    </row>
    <row r="9" spans="1:4" x14ac:dyDescent="0.3">
      <c r="B9" s="62" t="s">
        <v>471</v>
      </c>
      <c r="C9" s="63" t="s">
        <v>472</v>
      </c>
    </row>
    <row r="11" spans="1:4" ht="15.6" x14ac:dyDescent="0.3">
      <c r="B11" s="60" t="s">
        <v>473</v>
      </c>
      <c r="C11" s="61"/>
    </row>
    <row r="12" spans="1:4" x14ac:dyDescent="0.3">
      <c r="B12" s="62" t="s">
        <v>474</v>
      </c>
      <c r="C12" s="63" t="s">
        <v>475</v>
      </c>
    </row>
    <row r="13" spans="1:4" x14ac:dyDescent="0.3">
      <c r="B13" s="62" t="s">
        <v>476</v>
      </c>
      <c r="C13" s="63" t="s">
        <v>477</v>
      </c>
    </row>
    <row r="14" spans="1:4" x14ac:dyDescent="0.3">
      <c r="B14" s="62" t="s">
        <v>478</v>
      </c>
      <c r="C14" s="63" t="s">
        <v>479</v>
      </c>
    </row>
    <row r="15" spans="1:4" ht="27.6" x14ac:dyDescent="0.3">
      <c r="B15" s="62" t="s">
        <v>480</v>
      </c>
      <c r="C15" s="63" t="s">
        <v>481</v>
      </c>
    </row>
    <row r="17" spans="2:3" ht="15.6" x14ac:dyDescent="0.3">
      <c r="B17" s="60" t="s">
        <v>482</v>
      </c>
      <c r="C17" s="61"/>
    </row>
    <row r="18" spans="2:3" x14ac:dyDescent="0.3">
      <c r="B18" s="62" t="s">
        <v>483</v>
      </c>
      <c r="C18" s="63" t="s">
        <v>484</v>
      </c>
    </row>
    <row r="19" spans="2:3" ht="27.6" x14ac:dyDescent="0.3">
      <c r="B19" s="62" t="s">
        <v>485</v>
      </c>
      <c r="C19" s="63" t="s">
        <v>486</v>
      </c>
    </row>
    <row r="21" spans="2:3" ht="15.6" x14ac:dyDescent="0.3">
      <c r="B21" s="60" t="s">
        <v>7</v>
      </c>
      <c r="C21" s="61"/>
    </row>
    <row r="22" spans="2:3" x14ac:dyDescent="0.3">
      <c r="B22" s="62" t="s">
        <v>487</v>
      </c>
      <c r="C22" s="63" t="s">
        <v>488</v>
      </c>
    </row>
    <row r="23" spans="2:3" x14ac:dyDescent="0.3">
      <c r="B23" s="62" t="s">
        <v>489</v>
      </c>
      <c r="C23" s="63" t="s">
        <v>490</v>
      </c>
    </row>
    <row r="24" spans="2:3" x14ac:dyDescent="0.3">
      <c r="B24" s="62" t="s">
        <v>491</v>
      </c>
      <c r="C24" s="63" t="s">
        <v>492</v>
      </c>
    </row>
    <row r="26" spans="2:3" ht="15.6" x14ac:dyDescent="0.3">
      <c r="B26" s="60" t="s">
        <v>57</v>
      </c>
      <c r="C26" s="61"/>
    </row>
    <row r="27" spans="2:3" x14ac:dyDescent="0.3">
      <c r="B27" s="62" t="s">
        <v>493</v>
      </c>
      <c r="C27" s="63" t="s">
        <v>494</v>
      </c>
    </row>
    <row r="28" spans="2:3" x14ac:dyDescent="0.3">
      <c r="B28" s="62" t="s">
        <v>495</v>
      </c>
      <c r="C28" s="63" t="s">
        <v>496</v>
      </c>
    </row>
    <row r="29" spans="2:3" ht="27.6" x14ac:dyDescent="0.3">
      <c r="B29" s="62" t="s">
        <v>497</v>
      </c>
      <c r="C29" s="63" t="s">
        <v>498</v>
      </c>
    </row>
    <row r="31" spans="2:3" ht="15.6" x14ac:dyDescent="0.3">
      <c r="B31" s="60" t="s">
        <v>499</v>
      </c>
      <c r="C31" s="61"/>
    </row>
    <row r="32" spans="2:3" x14ac:dyDescent="0.3">
      <c r="B32" s="62" t="s">
        <v>500</v>
      </c>
      <c r="C32" s="63" t="s">
        <v>501</v>
      </c>
    </row>
    <row r="34" spans="2:3" ht="15.6" x14ac:dyDescent="0.3">
      <c r="B34" s="60" t="s">
        <v>33</v>
      </c>
      <c r="C34" s="61"/>
    </row>
    <row r="35" spans="2:3" x14ac:dyDescent="0.3">
      <c r="B35" s="62" t="s">
        <v>502</v>
      </c>
      <c r="C35" s="63" t="s">
        <v>503</v>
      </c>
    </row>
  </sheetData>
  <hyperlinks>
    <hyperlink ref="C2" location="Forside!A1" display="‹ Forside" xr:uid="{00000000-0004-0000-09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Forside</vt:lpstr>
      <vt:lpstr>Kontaktpersoner</vt:lpstr>
      <vt:lpstr>IT-kontakter</vt:lpstr>
      <vt:lpstr>Adresseliste</vt:lpstr>
      <vt:lpstr>Tilslutning</vt:lpstr>
      <vt:lpstr>Parter</vt:lpstr>
      <vt:lpstr>Kontakter</vt:lpstr>
      <vt:lpstr>Innbyggere</vt:lpstr>
      <vt:lpstr>Lister</vt:lpstr>
      <vt:lpstr>Veiledning</vt:lpstr>
      <vt:lpstr>lstJaNei</vt:lpstr>
      <vt:lpstr>lstRolle</vt:lpstr>
      <vt:lpstr>lstStatus</vt:lpstr>
      <vt:lpstr>lstSvar</vt:lpstr>
      <vt:lpstr>lstType</vt:lpstr>
      <vt:lpstr>lstTypeAlle</vt:lpstr>
      <vt:lpstr>Adresseliste!Print_Area</vt:lpstr>
      <vt:lpstr>Forside!Print_Area</vt:lpstr>
      <vt:lpstr>'IT-kontakter'!Print_Area</vt:lpstr>
      <vt:lpstr>Kontaktpersoner!Print_Area</vt:lpstr>
      <vt:lpstr>Tilslutning!Print_Area</vt:lpstr>
      <vt:lpstr>Adresseliste!Print_Titles</vt:lpstr>
      <vt:lpstr>'IT-kontakter'!Print_Titles</vt:lpstr>
      <vt:lpstr>Kontaktpersoner!Print_Titles</vt:lpstr>
      <vt:lpstr>Tilslutning!Print_Titles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Hagen, Rune</cp:lastModifiedBy>
  <cp:lastPrinted>2026-10-21T14:17:18Z</cp:lastPrinted>
  <dcterms:created xsi:type="dcterms:W3CDTF">2026-10-21T14:12:21Z</dcterms:created>
  <dcterms:modified xsi:type="dcterms:W3CDTF">2026-10-21T14:22:49Z</dcterms:modified>
</cp:coreProperties>
</file>